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rdanishvili\Desktop\1.09-31.10\"/>
    </mc:Choice>
  </mc:AlternateContent>
  <bookViews>
    <workbookView xWindow="0" yWindow="0" windowWidth="20490" windowHeight="775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N5.1'!$B$9:$D$12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5.2'!$A$1:$I$35</definedName>
    <definedName name="_xlnm.Print_Area" localSheetId="8">'ფორმა 5.4'!$A$1:$H$27</definedName>
    <definedName name="_xlnm.Print_Area" localSheetId="9">'ფორმა 5.5'!$A$1:$M$87</definedName>
    <definedName name="_xlnm.Print_Area" localSheetId="14">'ფორმა 9.1'!$A$1:$I$63</definedName>
    <definedName name="_xlnm.Print_Area" localSheetId="15">'ფორმა 9.2'!$A$1:$K$22</definedName>
    <definedName name="_xlnm.Print_Area" localSheetId="16">'ფორმა 9.6'!$A$1:$I$22</definedName>
    <definedName name="_xlnm.Print_Area" localSheetId="12">'ფორმა N 8.1'!$A$1:$H$26</definedName>
    <definedName name="_xlnm.Print_Area" localSheetId="17">'ფორმა N 9.7'!$A$1:$I$24</definedName>
    <definedName name="_xlnm.Print_Area" localSheetId="0">'ფორმა N1'!$A$1:$L$107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N5.1'!$A$1:$D$26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G26" i="56" l="1"/>
  <c r="G23" i="56"/>
  <c r="G14" i="56"/>
  <c r="G15" i="18"/>
  <c r="G10" i="18"/>
  <c r="I10" i="9"/>
  <c r="H10" i="9"/>
  <c r="G10" i="9"/>
  <c r="G11" i="46"/>
  <c r="L10" i="46"/>
  <c r="I10" i="43"/>
  <c r="I9" i="43"/>
  <c r="H20" i="43"/>
  <c r="H19" i="43"/>
  <c r="H18" i="43"/>
  <c r="H17" i="43"/>
  <c r="H16" i="43"/>
  <c r="H15" i="43"/>
  <c r="G14" i="43"/>
  <c r="G13" i="43"/>
  <c r="G12" i="43"/>
  <c r="H10" i="43"/>
  <c r="H9" i="43"/>
  <c r="D63" i="47"/>
  <c r="C63" i="47"/>
  <c r="D50" i="47"/>
  <c r="C50" i="47"/>
  <c r="D49" i="47"/>
  <c r="C49" i="47"/>
  <c r="D45" i="47"/>
  <c r="C45" i="47"/>
  <c r="D44" i="47"/>
  <c r="C44" i="47"/>
  <c r="D43" i="47"/>
  <c r="C43" i="47"/>
  <c r="D42" i="47"/>
  <c r="C42" i="47"/>
  <c r="D41" i="47"/>
  <c r="C41" i="47"/>
  <c r="D40" i="47"/>
  <c r="C40" i="47"/>
  <c r="D39" i="47"/>
  <c r="C39" i="47"/>
  <c r="D38" i="47"/>
  <c r="C38" i="47"/>
  <c r="D36" i="47"/>
  <c r="C36" i="47"/>
  <c r="D34" i="47"/>
  <c r="C34" i="47"/>
  <c r="D30" i="47"/>
  <c r="C30" i="47"/>
  <c r="D29" i="47"/>
  <c r="C29" i="47"/>
  <c r="C24" i="47"/>
  <c r="D25" i="47"/>
  <c r="C25" i="47"/>
  <c r="D22" i="47"/>
  <c r="C22" i="47"/>
  <c r="D11" i="47"/>
  <c r="C11" i="47"/>
  <c r="D9" i="7"/>
  <c r="C9" i="7"/>
  <c r="C10" i="7"/>
  <c r="D10" i="7"/>
  <c r="D29" i="7"/>
  <c r="D28" i="7"/>
  <c r="D18" i="7"/>
  <c r="D17" i="7"/>
  <c r="C29" i="7"/>
  <c r="C28" i="7"/>
  <c r="C18" i="7"/>
  <c r="C17" i="7"/>
  <c r="C12" i="7" l="1"/>
  <c r="D12" i="7"/>
  <c r="D9" i="3"/>
  <c r="C12" i="3"/>
  <c r="D12" i="3"/>
  <c r="C14" i="59" l="1"/>
  <c r="D15" i="47"/>
  <c r="C25" i="59" l="1"/>
  <c r="C24" i="59"/>
  <c r="C23" i="59"/>
  <c r="C21" i="59"/>
  <c r="C19" i="59"/>
  <c r="C18" i="59"/>
  <c r="C12" i="59"/>
  <c r="I2" i="35" l="1"/>
  <c r="I2" i="39"/>
  <c r="K2" i="57"/>
  <c r="I2" i="56"/>
  <c r="I2" i="10"/>
  <c r="G2" i="18"/>
  <c r="I2" i="9"/>
  <c r="C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14" i="35"/>
  <c r="A5" i="9"/>
  <c r="A5" i="35" l="1"/>
  <c r="A5" i="39"/>
  <c r="A5" i="10"/>
  <c r="A5" i="18"/>
  <c r="A5" i="12"/>
  <c r="A6" i="46"/>
  <c r="F10" i="46" s="1"/>
  <c r="A5" i="45"/>
  <c r="A5" i="44"/>
  <c r="A5" i="43"/>
  <c r="A6" i="27"/>
  <c r="A5" i="47"/>
  <c r="A7" i="40"/>
  <c r="A5" i="7"/>
  <c r="A5" i="3"/>
  <c r="I10" i="46" l="1"/>
  <c r="F11" i="46"/>
  <c r="F12" i="46" s="1"/>
  <c r="I12" i="46" s="1"/>
  <c r="I12" i="44"/>
  <c r="H12" i="44"/>
  <c r="F14" i="46" l="1"/>
  <c r="I11" i="46"/>
  <c r="F13" i="46"/>
  <c r="I13" i="46" s="1"/>
  <c r="D31" i="7"/>
  <c r="C31" i="7"/>
  <c r="D27" i="7"/>
  <c r="D26" i="7" s="1"/>
  <c r="C27" i="7"/>
  <c r="D19" i="7"/>
  <c r="C19" i="7"/>
  <c r="D16" i="7"/>
  <c r="C16" i="7"/>
  <c r="D31" i="3"/>
  <c r="C31" i="3"/>
  <c r="F19" i="46" l="1"/>
  <c r="I14" i="46"/>
  <c r="C26" i="7"/>
  <c r="C22" i="59"/>
  <c r="C20" i="59" s="1"/>
  <c r="D73" i="47"/>
  <c r="C73" i="47"/>
  <c r="D65" i="47"/>
  <c r="D59" i="47"/>
  <c r="C59" i="47"/>
  <c r="D54" i="47"/>
  <c r="C54" i="47"/>
  <c r="D48" i="47"/>
  <c r="C48" i="47"/>
  <c r="D37" i="47"/>
  <c r="C11" i="59" s="1"/>
  <c r="C37" i="47"/>
  <c r="D33" i="47"/>
  <c r="C33" i="47"/>
  <c r="D24" i="47"/>
  <c r="D18" i="47" s="1"/>
  <c r="C18" i="47"/>
  <c r="C15" i="47"/>
  <c r="F15" i="46" l="1"/>
  <c r="I19" i="46"/>
  <c r="C14" i="47"/>
  <c r="C9" i="47" s="1"/>
  <c r="D14" i="47"/>
  <c r="D9" i="47" s="1"/>
  <c r="C10" i="59" s="1"/>
  <c r="L75" i="46"/>
  <c r="H15" i="45"/>
  <c r="G15" i="45"/>
  <c r="I21" i="43"/>
  <c r="H21" i="43"/>
  <c r="G21" i="43"/>
  <c r="F16" i="46" l="1"/>
  <c r="I16" i="46" s="1"/>
  <c r="F20" i="46"/>
  <c r="I20" i="46" s="1"/>
  <c r="F21" i="46"/>
  <c r="I15" i="46"/>
  <c r="D27" i="3"/>
  <c r="C27" i="3"/>
  <c r="F17" i="46" l="1"/>
  <c r="F18" i="46" s="1"/>
  <c r="F22" i="46"/>
  <c r="I21" i="46"/>
  <c r="D76" i="40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I17" i="46" l="1"/>
  <c r="I18" i="46"/>
  <c r="F23" i="46"/>
  <c r="I22" i="46"/>
  <c r="C16" i="40"/>
  <c r="C11" i="40" s="1"/>
  <c r="D16" i="40"/>
  <c r="D11" i="40" s="1"/>
  <c r="F24" i="46" l="1"/>
  <c r="I23" i="46"/>
  <c r="H39" i="10"/>
  <c r="H36" i="10" s="1"/>
  <c r="H32" i="10"/>
  <c r="H24" i="10"/>
  <c r="H19" i="10"/>
  <c r="H17" i="10" s="1"/>
  <c r="H14" i="10"/>
  <c r="F25" i="46" l="1"/>
  <c r="I24" i="46"/>
  <c r="A4" i="39"/>
  <c r="F26" i="46" l="1"/>
  <c r="I25" i="46"/>
  <c r="A4" i="35"/>
  <c r="F27" i="46" l="1"/>
  <c r="I26" i="46"/>
  <c r="D13" i="27"/>
  <c r="C13" i="27"/>
  <c r="A5" i="27"/>
  <c r="F28" i="46" l="1"/>
  <c r="I27" i="46"/>
  <c r="G14" i="18"/>
  <c r="G13" i="18"/>
  <c r="G12" i="18"/>
  <c r="G11" i="18"/>
  <c r="A4" i="18"/>
  <c r="F29" i="46" l="1"/>
  <c r="I28" i="46"/>
  <c r="H10" i="10"/>
  <c r="H9" i="10" s="1"/>
  <c r="F30" i="46" l="1"/>
  <c r="I30" i="46" s="1"/>
  <c r="I29" i="46"/>
  <c r="C64" i="12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J9" i="10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<sst xmlns="http://schemas.openxmlformats.org/spreadsheetml/2006/main" count="1894" uniqueCount="1018">
  <si>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</si>
  <si>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</si>
  <si>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</si>
  <si>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</si>
  <si>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</si>
  <si>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</si>
  <si>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</si>
  <si>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</si>
  <si>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</si>
  <si>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</si>
  <si>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</si>
  <si>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</si>
  <si>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</si>
  <si>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</si>
  <si>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</si>
  <si>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</si>
  <si>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</si>
  <si>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</si>
  <si>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</si>
  <si>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</si>
  <si>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</si>
  <si>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</si>
  <si>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</si>
  <si>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</si>
  <si>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</si>
  <si>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</si>
  <si>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</si>
  <si>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</si>
  <si>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</si>
  <si>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</si>
  <si>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</si>
  <si>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</si>
  <si>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</si>
  <si>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</si>
  <si>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</si>
  <si>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</si>
  <si>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</si>
  <si>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</si>
  <si>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</si>
  <si>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</si>
  <si>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</si>
  <si>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</si>
  <si>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</si>
  <si>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</si>
  <si>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</si>
  <si>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</si>
  <si>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</si>
  <si>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</si>
  <si>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</si>
  <si>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</si>
  <si>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</si>
  <si>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</si>
  <si>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</si>
  <si>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</si>
  <si>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</si>
  <si>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</si>
  <si>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</si>
  <si>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</si>
  <si>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</si>
  <si>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</si>
  <si>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</si>
  <si>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</si>
  <si>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</si>
  <si>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</si>
  <si>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</si>
  <si>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</si>
  <si>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</si>
  <si>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</si>
  <si>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</si>
  <si>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</si>
  <si>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</si>
  <si>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</si>
  <si>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</si>
  <si>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</si>
  <si>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</si>
  <si>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</si>
  <si>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</si>
  <si>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</si>
  <si>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</si>
  <si>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</si>
  <si>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</si>
  <si>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</si>
  <si>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</si>
  <si>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</si>
  <si>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</si>
  <si>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</si>
  <si>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</si>
  <si>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</si>
  <si>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</si>
  <si>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</si>
  <si>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</si>
  <si>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</si>
  <si>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</si>
  <si>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</si>
  <si>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</si>
  <si>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</si>
  <si>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</si>
  <si>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</si>
  <si>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</si>
  <si>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</si>
  <si>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</si>
  <si>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</si>
  <si>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</si>
  <si>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</si>
  <si>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</si>
  <si>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</si>
  <si>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</si>
  <si>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</si>
  <si>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</si>
  <si>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</si>
  <si>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</si>
  <si>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</si>
  <si>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</si>
  <si>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</si>
  <si>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</si>
  <si>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</si>
  <si>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</si>
  <si>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</si>
  <si>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</si>
  <si>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</si>
  <si>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</si>
  <si>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</si>
  <si>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</si>
  <si>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</si>
  <si>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</si>
  <si>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</si>
  <si>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</si>
  <si>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</si>
  <si>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</si>
  <si>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</si>
  <si>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</si>
  <si>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</si>
  <si>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</si>
  <si>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</si>
  <si>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</si>
  <si>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</si>
  <si>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</si>
  <si>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</si>
  <si>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</si>
  <si>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</si>
  <si>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</si>
  <si>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</si>
  <si>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</si>
  <si>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</si>
  <si>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</si>
  <si>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</si>
  <si>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</si>
  <si>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</si>
  <si>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</si>
  <si>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</si>
  <si>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</si>
  <si>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</si>
  <si>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</si>
  <si>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</si>
  <si>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</si>
  <si>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</si>
  <si>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</si>
  <si>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</si>
  <si>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</si>
  <si>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</si>
  <si>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</si>
  <si>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</si>
  <si>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</si>
  <si>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</si>
  <si>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</si>
  <si>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</si>
  <si>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</si>
  <si>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</si>
  <si>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</si>
  <si>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</si>
  <si>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</si>
  <si>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</si>
  <si>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</si>
  <si>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</si>
  <si>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</si>
  <si>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</si>
  <si>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</si>
  <si>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</si>
  <si>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</si>
  <si>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</si>
  <si>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</si>
  <si>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</si>
  <si>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</si>
  <si>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</si>
  <si>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</si>
  <si>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</si>
  <si>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</si>
  <si>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</si>
  <si>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</si>
  <si>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</si>
  <si>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</si>
  <si>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</si>
  <si>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</si>
  <si>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</si>
  <si>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</si>
  <si>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</si>
  <si>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</si>
  <si>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</si>
  <si>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</si>
  <si>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</si>
  <si>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</si>
  <si>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</si>
  <si>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</si>
  <si>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</si>
  <si>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</si>
  <si>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</si>
  <si>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</si>
  <si>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</si>
  <si>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</si>
  <si>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</si>
  <si>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</si>
  <si>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</si>
  <si>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</si>
  <si>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</si>
  <si>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</si>
  <si>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</si>
  <si>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</si>
  <si>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</si>
  <si>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</si>
  <si>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</si>
  <si>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</si>
  <si>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</si>
  <si>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</si>
  <si>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</si>
  <si>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</si>
  <si>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</si>
  <si>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</si>
  <si>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</si>
  <si>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</si>
  <si>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</si>
  <si>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</si>
  <si>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</si>
  <si>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</si>
  <si>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</si>
  <si>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</si>
  <si>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</si>
  <si>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</si>
  <si>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</si>
  <si>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</si>
  <si>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</si>
  <si>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</si>
  <si>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</si>
  <si>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</si>
  <si>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</si>
  <si>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</si>
  <si>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</si>
  <si>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</si>
  <si>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</si>
  <si>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</si>
  <si>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</si>
  <si>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</si>
  <si>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</si>
  <si>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</si>
  <si>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</si>
  <si>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</si>
  <si>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</si>
  <si>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</si>
  <si>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</si>
  <si>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</si>
  <si>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</si>
  <si>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</si>
  <si>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</si>
  <si>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</si>
  <si>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</si>
  <si>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</si>
  <si>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</si>
  <si>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</si>
  <si>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</si>
  <si>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</si>
  <si>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</si>
  <si>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</si>
  <si>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</si>
  <si>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</si>
  <si>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</si>
  <si>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</si>
  <si>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</si>
  <si>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</si>
  <si>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</si>
  <si>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</si>
  <si>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</si>
  <si>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</si>
  <si>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</si>
  <si>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</si>
  <si>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</si>
  <si>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</si>
  <si>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</si>
  <si>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</si>
  <si>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</si>
  <si>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</si>
  <si>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</si>
  <si>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</si>
  <si>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</si>
  <si>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</si>
  <si>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</si>
  <si>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</si>
  <si>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</si>
  <si>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</si>
  <si>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</si>
  <si>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</si>
  <si>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</si>
  <si>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</si>
  <si>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</si>
  <si>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</si>
  <si>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</si>
  <si>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</si>
  <si>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</si>
  <si>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</si>
  <si>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</si>
  <si>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</si>
  <si>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</si>
  <si>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</si>
  <si>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</si>
  <si>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</si>
  <si>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</si>
  <si>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</si>
  <si>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</si>
  <si>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</si>
  <si>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</si>
  <si>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</si>
  <si>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</si>
  <si>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</si>
  <si>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</si>
  <si>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</si>
  <si>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</si>
  <si>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</si>
  <si>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</si>
  <si>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</si>
  <si>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</si>
  <si>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</si>
  <si>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</si>
  <si>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</si>
  <si>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</si>
  <si>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</si>
  <si>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</si>
  <si>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</si>
  <si>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</si>
  <si>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</si>
  <si>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</si>
  <si>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</si>
  <si>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</si>
  <si>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</si>
  <si>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</si>
  <si>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</si>
  <si>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</si>
  <si>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</si>
  <si>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</si>
  <si>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</si>
  <si>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</si>
  <si>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</si>
  <si>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</si>
  <si>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</si>
  <si>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</si>
  <si>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</si>
  <si>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</si>
  <si>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</si>
  <si>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</si>
  <si>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</si>
  <si>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</si>
  <si>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</si>
  <si>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</si>
  <si>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</si>
  <si>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</si>
  <si>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</si>
  <si>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</si>
  <si>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</si>
  <si>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</si>
  <si>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</si>
  <si>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</si>
  <si>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</si>
  <si>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</si>
  <si>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</si>
  <si>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</si>
  <si>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</si>
  <si>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</si>
  <si>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</si>
  <si>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</si>
  <si>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</si>
  <si>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</si>
  <si>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</si>
  <si>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</si>
  <si>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</si>
  <si>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</si>
  <si>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</si>
  <si>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</si>
  <si>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</si>
  <si>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</si>
  <si>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</si>
  <si>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</si>
  <si>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</si>
  <si>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</si>
  <si>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</si>
  <si>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</si>
  <si>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</si>
  <si>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</si>
  <si>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</si>
  <si>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</si>
  <si>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</si>
  <si>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</si>
  <si>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</si>
  <si>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</si>
  <si>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</si>
  <si>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</si>
  <si>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</si>
  <si>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</si>
  <si>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</si>
  <si>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</si>
  <si>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</si>
  <si>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</si>
  <si>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</si>
  <si>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</si>
  <si>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</si>
  <si>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</si>
  <si>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</si>
  <si>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</si>
  <si>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</si>
  <si>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</si>
  <si>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</si>
  <si>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</si>
  <si>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</si>
  <si>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</si>
  <si>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</si>
  <si>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</si>
  <si>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</si>
  <si>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</si>
  <si>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</si>
  <si>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</si>
  <si>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</si>
  <si>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</si>
  <si>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</si>
  <si>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</si>
  <si>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</si>
  <si>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</si>
  <si>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</si>
  <si>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</si>
  <si>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</si>
  <si>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</si>
  <si>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</si>
  <si>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</si>
  <si>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</si>
  <si>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</si>
  <si>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</si>
  <si>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</si>
  <si>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</si>
  <si>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</si>
  <si>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</si>
  <si>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</si>
  <si>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</si>
  <si>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</si>
  <si>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</si>
  <si>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</si>
  <si>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</si>
  <si>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</si>
  <si>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</si>
  <si>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</si>
  <si>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</si>
  <si>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</si>
  <si>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</si>
  <si>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</si>
  <si>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</si>
  <si>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</si>
  <si>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</si>
  <si>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</si>
  <si>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</si>
  <si>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</si>
  <si>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</si>
  <si>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</si>
  <si>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</si>
  <si>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</si>
  <si>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</si>
  <si>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</si>
  <si>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</si>
  <si>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</si>
  <si>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</si>
  <si>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</si>
  <si>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</si>
  <si>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01/09/2020-31/10/2020</t>
  </si>
  <si>
    <t>საარჩევნო ბლოკი "გიორგი ვაშაძე - სტრატეგია აღმაშენებელი"</t>
  </si>
  <si>
    <t>ფულადი შემოწირულობა</t>
  </si>
  <si>
    <t>ბესიკი ბარქაია</t>
  </si>
  <si>
    <t>01024010965</t>
  </si>
  <si>
    <t>GE61TB7958636110100017</t>
  </si>
  <si>
    <t>სს  თიბისი  ბანკი</t>
  </si>
  <si>
    <t>ნიკოლოზი ანდღულაძე</t>
  </si>
  <si>
    <t>01019006338</t>
  </si>
  <si>
    <t>GE83TB1961345064322337</t>
  </si>
  <si>
    <t>კაკაბაძე გიორგი</t>
  </si>
  <si>
    <t>GE22BG0000000798488700</t>
  </si>
  <si>
    <t>სს "საქართველოს ბანკი"</t>
  </si>
  <si>
    <t>აქსანა შონია</t>
  </si>
  <si>
    <t>01605049565</t>
  </si>
  <si>
    <t>GE36TB7490645164300001</t>
  </si>
  <si>
    <t>ჩართოლანი მიხეილ</t>
  </si>
  <si>
    <t>01101107331</t>
  </si>
  <si>
    <t>GE72BG0000000553718000</t>
  </si>
  <si>
    <t>სოფიო ჯაფარიძე</t>
  </si>
  <si>
    <t>01030041488</t>
  </si>
  <si>
    <t>GE68TB7485145063300002</t>
  </si>
  <si>
    <t>თინათინ გოგუაძე</t>
  </si>
  <si>
    <t>01008034592</t>
  </si>
  <si>
    <t>GE14TB7500145061100070</t>
  </si>
  <si>
    <t>ანდრო ლოსაბერიძე</t>
  </si>
  <si>
    <t>60001014253</t>
  </si>
  <si>
    <t>GE78TB7064745066300003</t>
  </si>
  <si>
    <t>სს "თიბისი ბანკი"</t>
  </si>
  <si>
    <t>ვიტალი ხეცურიანი</t>
  </si>
  <si>
    <t>60001014203</t>
  </si>
  <si>
    <t>GE96TB4500000000645111</t>
  </si>
  <si>
    <t>ს.ს. „თიბისი ბანკი”</t>
  </si>
  <si>
    <t>ბექა თევდორაძე</t>
  </si>
  <si>
    <t>60001027810</t>
  </si>
  <si>
    <t>GE69TB0530000000653007</t>
  </si>
  <si>
    <t>ქეთევან სიჭინავა</t>
  </si>
  <si>
    <t>01031005272</t>
  </si>
  <si>
    <t>GE80TB7942845066300003</t>
  </si>
  <si>
    <t>დავითი თევდორაძე</t>
  </si>
  <si>
    <t>60001054301</t>
  </si>
  <si>
    <t>GE91TB5300000000653119</t>
  </si>
  <si>
    <t>ლაშა რევაზიშვილი</t>
  </si>
  <si>
    <t>01036005688</t>
  </si>
  <si>
    <t>GE14TB7930645064300012</t>
  </si>
  <si>
    <t>ვლადიმერ ესართია</t>
  </si>
  <si>
    <t>62001001556</t>
  </si>
  <si>
    <t>GE60TB7813845161600001</t>
  </si>
  <si>
    <t>ლევან იოსავა</t>
  </si>
  <si>
    <t>01027019321</t>
  </si>
  <si>
    <t>GE57TB6032645061622363</t>
  </si>
  <si>
    <t>ქიქავა თინათინ</t>
  </si>
  <si>
    <t>42001039478</t>
  </si>
  <si>
    <t>GE45BG0000000136983400</t>
  </si>
  <si>
    <t>სამუშია ბესარიონ</t>
  </si>
  <si>
    <t>01024044567</t>
  </si>
  <si>
    <t>GE61BG0000000100385400</t>
  </si>
  <si>
    <t>პაატა მანჯგალაძე</t>
  </si>
  <si>
    <t>37001003169</t>
  </si>
  <si>
    <t>GE61TB7864145061100036</t>
  </si>
  <si>
    <t>GE73TB1464136010100045</t>
  </si>
  <si>
    <t>გიორგი გოდერძიშვილი</t>
  </si>
  <si>
    <t>01025008007</t>
  </si>
  <si>
    <t>GE76TB7096645067800004</t>
  </si>
  <si>
    <t>შარვაშიძე ავთანდილი</t>
  </si>
  <si>
    <t>35001027354</t>
  </si>
  <si>
    <t>GE92BG0000000270320500</t>
  </si>
  <si>
    <t>გიორგი იშხნელი</t>
  </si>
  <si>
    <t>01024044661</t>
  </si>
  <si>
    <t>GE10TB7810945066300001</t>
  </si>
  <si>
    <t>ჭიჭინაძე ლევან</t>
  </si>
  <si>
    <t>01030011423</t>
  </si>
  <si>
    <t>GE16BG0000000177294600</t>
  </si>
  <si>
    <t>ნინო ქებურია</t>
  </si>
  <si>
    <t>01017027292</t>
  </si>
  <si>
    <t>GE12TB7278645063600007</t>
  </si>
  <si>
    <t>ალექსი ედიშერაშვილი</t>
  </si>
  <si>
    <t>01027014459</t>
  </si>
  <si>
    <t>GE36TB7793945061100019</t>
  </si>
  <si>
    <t>გიორგი მთიულიშვილი</t>
  </si>
  <si>
    <t>01002026519</t>
  </si>
  <si>
    <t>GE49TB7294445066300001</t>
  </si>
  <si>
    <t>მზია ელიზბარაშვილი</t>
  </si>
  <si>
    <t>01008039953</t>
  </si>
  <si>
    <t>GE59TB3900000000639111</t>
  </si>
  <si>
    <t>მარიამ შევარდნაძე</t>
  </si>
  <si>
    <t>61001073199</t>
  </si>
  <si>
    <t>GE12TB7122445064300009</t>
  </si>
  <si>
    <t xml:space="preserve">გურანდა რომანაძე, </t>
  </si>
  <si>
    <t>61004004491</t>
  </si>
  <si>
    <t>GE97TB6210645064322341</t>
  </si>
  <si>
    <t>სოფიო ალავიძე</t>
  </si>
  <si>
    <t>01007005486</t>
  </si>
  <si>
    <t>GE44TB7157245064300021</t>
  </si>
  <si>
    <t>შევარდნაძე ნინო</t>
  </si>
  <si>
    <t>61001031637</t>
  </si>
  <si>
    <t>GE63BG0000000343728100</t>
  </si>
  <si>
    <t>ნიკა ნაცვლიშვილი</t>
  </si>
  <si>
    <t>01001077639</t>
  </si>
  <si>
    <t>GE71TB7684745068100004</t>
  </si>
  <si>
    <t>სარალიძე მიხეილ</t>
  </si>
  <si>
    <t>54001013084</t>
  </si>
  <si>
    <t>GE95BG0000000735375500</t>
  </si>
  <si>
    <t>გიგა ხეცაძე</t>
  </si>
  <si>
    <t>18001063819</t>
  </si>
  <si>
    <t>GE02TB7601036010300042</t>
  </si>
  <si>
    <t>კარინე ციბაძე</t>
  </si>
  <si>
    <t>55001007563</t>
  </si>
  <si>
    <t>GE03TB7523045061100093</t>
  </si>
  <si>
    <t>გიორგი მელაშვილი</t>
  </si>
  <si>
    <t>01005009260</t>
  </si>
  <si>
    <t>GE81TB7726845063300002</t>
  </si>
  <si>
    <t>ნატო გაგნიძე</t>
  </si>
  <si>
    <t>01024024259</t>
  </si>
  <si>
    <t>GE66TB7468645066300006</t>
  </si>
  <si>
    <t>კონსტანტინე რაქვიაშვილი</t>
  </si>
  <si>
    <t>01017017907</t>
  </si>
  <si>
    <t>GE86TB7034745066300001</t>
  </si>
  <si>
    <t>ბაკური ცირამუა</t>
  </si>
  <si>
    <t>19001020230</t>
  </si>
  <si>
    <t>GE30TB7849136010100020</t>
  </si>
  <si>
    <t>ფრიდონ მათიაშვილი</t>
  </si>
  <si>
    <t>01001039069</t>
  </si>
  <si>
    <t>GE07TB7694645064300007</t>
  </si>
  <si>
    <t>დავით მანელიშვილი</t>
  </si>
  <si>
    <t>61004029424</t>
  </si>
  <si>
    <t>GE73TB5700000000657111</t>
  </si>
  <si>
    <t>აბესალომი თვარაძე</t>
  </si>
  <si>
    <t>60001026276</t>
  </si>
  <si>
    <t>GE77TB7310236010300040</t>
  </si>
  <si>
    <t>ირაკლი სოფრომაძე</t>
  </si>
  <si>
    <t>60001030100</t>
  </si>
  <si>
    <t>GE49TB7824845064300016</t>
  </si>
  <si>
    <t>იუზა თევდორაძე</t>
  </si>
  <si>
    <t>60001011681</t>
  </si>
  <si>
    <t>GE90TB7757645069600002</t>
  </si>
  <si>
    <t>ციცინო გრიგოლია</t>
  </si>
  <si>
    <t>42001001123</t>
  </si>
  <si>
    <t>GE27TB7296545066300001</t>
  </si>
  <si>
    <t>დავით მაცაბერიძე</t>
  </si>
  <si>
    <t>01019001597</t>
  </si>
  <si>
    <t>GE52TB7435545068100002</t>
  </si>
  <si>
    <t>ანდრო კიკნაძე</t>
  </si>
  <si>
    <t>62007003539</t>
  </si>
  <si>
    <t>GE58TB5434636010100058</t>
  </si>
  <si>
    <t>ბაშელეიშვილი ირაკლი</t>
  </si>
  <si>
    <t>01009014056</t>
  </si>
  <si>
    <t>GE45BG0000000161139213</t>
  </si>
  <si>
    <t>სოფიკო ხატიაშვილი</t>
  </si>
  <si>
    <t>01025014564</t>
  </si>
  <si>
    <t>GE81TB7441645061100043</t>
  </si>
  <si>
    <t>მარიამ ჭილაშვილი</t>
  </si>
  <si>
    <t>01019078514</t>
  </si>
  <si>
    <t>GE32TB7813645064300009</t>
  </si>
  <si>
    <t>გურამ კიკნაძე</t>
  </si>
  <si>
    <t>62007006266</t>
  </si>
  <si>
    <t>GE68TB7091636010100060</t>
  </si>
  <si>
    <t>არაფულადი შემოწირულობა</t>
  </si>
  <si>
    <t>უჩა ჩახვაძე</t>
  </si>
  <si>
    <t>35001107723</t>
  </si>
  <si>
    <t>საოფისე ფართი: მისამართი: ქ.თბილისი, ქეთევან წამებულის გამზირი/ბოჭორმის ქუჩა 50/18, კომერციული ფართი N5 ბლოკი "გ" სართული 1-2 (დუპლექსი), ფართი 310 კვ.მ</t>
  </si>
  <si>
    <t>დროებით სარგებლობაში გადაცემა</t>
  </si>
  <si>
    <t xml:space="preserve">გუტა ვაშაძე, </t>
  </si>
  <si>
    <t>01021000800</t>
  </si>
  <si>
    <t>მიკროავტობუსი: მერსედესი სპრინტერი, სახელმწიფო ნომერი: GW278WG</t>
  </si>
  <si>
    <t>ჩუბინიძე მერაბ</t>
  </si>
  <si>
    <t>54001003090</t>
  </si>
  <si>
    <t>GE21BG0000000898302300</t>
  </si>
  <si>
    <t>ემზარ ჩუბინიძე</t>
  </si>
  <si>
    <t>54001003092</t>
  </si>
  <si>
    <t>GE67TB0000000000674111</t>
  </si>
  <si>
    <t>სს  "თიბისი ბანკი"</t>
  </si>
  <si>
    <t>კობა ოთარაშვილი</t>
  </si>
  <si>
    <t>12002001076</t>
  </si>
  <si>
    <t>GE09TB7819345061100108</t>
  </si>
  <si>
    <t>მარინა გოგოჩიშვილი</t>
  </si>
  <si>
    <t>35001057379</t>
  </si>
  <si>
    <t>GE57TB7352445069600001</t>
  </si>
  <si>
    <t>დავით ასანიძე</t>
  </si>
  <si>
    <t>60002013354</t>
  </si>
  <si>
    <t>GE94TB7224445068100004</t>
  </si>
  <si>
    <t>ეთერი ცქვიტინიძე</t>
  </si>
  <si>
    <t>01017030336</t>
  </si>
  <si>
    <t>GE31TB7631045061100009</t>
  </si>
  <si>
    <t>ბორის მჭედლიძე</t>
  </si>
  <si>
    <t>01023004049</t>
  </si>
  <si>
    <t>GE35TB7704945066300001</t>
  </si>
  <si>
    <t>გიორგი ვაშაძე</t>
  </si>
  <si>
    <t>01006008204</t>
  </si>
  <si>
    <t>GE45TB7328745066300007</t>
  </si>
  <si>
    <t>ნანა ლემონჯავა</t>
  </si>
  <si>
    <t>48001001303</t>
  </si>
  <si>
    <t>GE79TB7877836010300045</t>
  </si>
  <si>
    <t>გოგიტა მეშველიანი</t>
  </si>
  <si>
    <t>55001006986</t>
  </si>
  <si>
    <t>GE80TB7758245063300002</t>
  </si>
  <si>
    <t>ლევან ასანიძე</t>
  </si>
  <si>
    <t>01008050417</t>
  </si>
  <si>
    <t>GE58TB7421545061100104</t>
  </si>
  <si>
    <t>კობახიძე ანა</t>
  </si>
  <si>
    <t>01014006245</t>
  </si>
  <si>
    <t>GE17BG0000000142732900</t>
  </si>
  <si>
    <t>თამარ-ელენე გოგიშვილი</t>
  </si>
  <si>
    <t>01009014650</t>
  </si>
  <si>
    <t>GE84TB7711145068100002</t>
  </si>
  <si>
    <t>ნანა მოდებაძე</t>
  </si>
  <si>
    <t>54001004223</t>
  </si>
  <si>
    <t>GE74TB7596545064300020</t>
  </si>
  <si>
    <t>კობახიძე მეგი</t>
  </si>
  <si>
    <t>01011097801</t>
  </si>
  <si>
    <t>GE71BG0000000038483700</t>
  </si>
  <si>
    <t>ამირან ინასარიძე</t>
  </si>
  <si>
    <t>01010013761</t>
  </si>
  <si>
    <t>GE22TB7828545068100001</t>
  </si>
  <si>
    <t>ანა ბაბილაშვილი</t>
  </si>
  <si>
    <t>01024015663</t>
  </si>
  <si>
    <t>GE12TB3925645062122343</t>
  </si>
  <si>
    <t>ლაშა კაკოიშვილი</t>
  </si>
  <si>
    <t>21001002439</t>
  </si>
  <si>
    <t>GE11TB7023236010100044</t>
  </si>
  <si>
    <t>თამარ პაპავა</t>
  </si>
  <si>
    <t>19001097684</t>
  </si>
  <si>
    <t>GE85TB7680345061100064</t>
  </si>
  <si>
    <t>ნათია კაკოიშვილი</t>
  </si>
  <si>
    <t>21001000513</t>
  </si>
  <si>
    <t>GE94TB1908936010300042</t>
  </si>
  <si>
    <t>მამუკა ლაშხია</t>
  </si>
  <si>
    <t>62001023327</t>
  </si>
  <si>
    <t>GE36TB7854545068100001</t>
  </si>
  <si>
    <t>_______________________________________________________________</t>
  </si>
  <si>
    <t xml:space="preserve">  </t>
  </si>
  <si>
    <t>საპენსიო ანარიცხი</t>
  </si>
  <si>
    <t xml:space="preserve">იჯარის ხელშეკრულების გაუქმების პირგასამტეხლო </t>
  </si>
  <si>
    <t>სადეზინფექციო მომსახურება</t>
  </si>
  <si>
    <t>ანა</t>
  </si>
  <si>
    <t>კობახიძე</t>
  </si>
  <si>
    <t>რუსუდან</t>
  </si>
  <si>
    <t>ნემსაძე</t>
  </si>
  <si>
    <t>01014002472</t>
  </si>
  <si>
    <t>დამლაგებელი</t>
  </si>
  <si>
    <t>დავით</t>
  </si>
  <si>
    <t>მანოშვილი</t>
  </si>
  <si>
    <t>01002023578</t>
  </si>
  <si>
    <t>დაცვა</t>
  </si>
  <si>
    <t>ლილე</t>
  </si>
  <si>
    <t>გიორგიძე</t>
  </si>
  <si>
    <t>01008050780</t>
  </si>
  <si>
    <t>მოწვეული ტრენერი</t>
  </si>
  <si>
    <t>თეონა</t>
  </si>
  <si>
    <t>ჭალიძე</t>
  </si>
  <si>
    <t>01014006159</t>
  </si>
  <si>
    <t>ბექაური</t>
  </si>
  <si>
    <t>01027048005</t>
  </si>
  <si>
    <t>თეონა ჭალიძე</t>
  </si>
  <si>
    <t>ბეჭდური რეკლამი ხარჯი</t>
  </si>
  <si>
    <t>გამომცემლობა კოლორი</t>
  </si>
  <si>
    <t>208149859</t>
  </si>
  <si>
    <t>გაზეთი</t>
  </si>
  <si>
    <t>შპს გაზეთები ალია და კვირის ქრონიკა</t>
  </si>
  <si>
    <t>ბრენდირებული აქსესუარებით რკლამის ხარჯი</t>
  </si>
  <si>
    <t xml:space="preserve">შპს დეიზი, </t>
  </si>
  <si>
    <t>249271167</t>
  </si>
  <si>
    <t>სარეკლამო პროდუქცია</t>
  </si>
  <si>
    <t>შპს მედია პრინტ</t>
  </si>
  <si>
    <t>405215093</t>
  </si>
  <si>
    <t>ბილბორდი</t>
  </si>
  <si>
    <t>სალომე კუხიანიძე</t>
  </si>
  <si>
    <t>31/08/20</t>
  </si>
  <si>
    <t>შპს ELEPHANT</t>
  </si>
  <si>
    <t>401959323</t>
  </si>
  <si>
    <t>28/07/20</t>
  </si>
  <si>
    <t>შპს ალმა</t>
  </si>
  <si>
    <t>204873388</t>
  </si>
  <si>
    <t>შპს ბაზა</t>
  </si>
  <si>
    <t>405359295</t>
  </si>
  <si>
    <t>ქუჩაში დამონტაჟებული ეკრანი</t>
  </si>
  <si>
    <t>შპს თიბი გრუპ</t>
  </si>
  <si>
    <t>402005316</t>
  </si>
  <si>
    <t>შპს ლიბო</t>
  </si>
  <si>
    <t>445398944</t>
  </si>
  <si>
    <t>ჯი-ჯეი ჯგუფი</t>
  </si>
  <si>
    <t>405358884</t>
  </si>
  <si>
    <t>რადიო რეკლამა</t>
  </si>
  <si>
    <t>შპს რადიო იმედი</t>
  </si>
  <si>
    <t>204982206</t>
  </si>
  <si>
    <t>რადიოკომპანია საქართველოს ხმა</t>
  </si>
  <si>
    <t>211328758</t>
  </si>
  <si>
    <t>სატელევიზიო რეკლამის ხარჯი</t>
  </si>
  <si>
    <t>შპს ტელეკომპანია პირველი</t>
  </si>
  <si>
    <t>405034190</t>
  </si>
  <si>
    <t>შპს ფორმულა</t>
  </si>
  <si>
    <t>405345666</t>
  </si>
  <si>
    <t>ტელეკომპანია კავკასია</t>
  </si>
  <si>
    <t>203842823</t>
  </si>
  <si>
    <t>ი/მ ლაშა გოგნაძე</t>
  </si>
  <si>
    <t>ინტერნეტ-რეკლამს ხრჯი</t>
  </si>
  <si>
    <t>შპს პრაიმ თაიმი</t>
  </si>
  <si>
    <t>შპს ედლაინი</t>
  </si>
  <si>
    <t>შპს კვირის პალიტრა</t>
  </si>
  <si>
    <t>შპს ემ ეს ჯგუფი</t>
  </si>
  <si>
    <t>ცალი</t>
  </si>
  <si>
    <t>სმს შეტყობინება</t>
  </si>
  <si>
    <t>შპს მთავარი არხი</t>
  </si>
  <si>
    <t>404574518</t>
  </si>
  <si>
    <t>შპს აჯადი</t>
  </si>
  <si>
    <t>246958056</t>
  </si>
  <si>
    <t>გიორგი ნოდია</t>
  </si>
  <si>
    <t>42001002352</t>
  </si>
  <si>
    <t>60001140732</t>
  </si>
  <si>
    <t>შპს 599413117</t>
  </si>
  <si>
    <t>400084341</t>
  </si>
  <si>
    <t>ბრენდირებული სარკეები</t>
  </si>
  <si>
    <t>ჯამბულ შატაკიშვილი</t>
  </si>
  <si>
    <t>გაზეთი ბათუმელები</t>
  </si>
  <si>
    <t>204447651</t>
  </si>
  <si>
    <t>ნიუპოსტი</t>
  </si>
  <si>
    <t>400056265</t>
  </si>
  <si>
    <t>ნიუსრუმი</t>
  </si>
  <si>
    <t>404877941</t>
  </si>
  <si>
    <t>შპს გურია ნიუსი</t>
  </si>
  <si>
    <t>441994585</t>
  </si>
  <si>
    <t>205284789</t>
  </si>
  <si>
    <t>შპს ვერსია პრინტი</t>
  </si>
  <si>
    <t>404396676</t>
  </si>
  <si>
    <t>211326224</t>
  </si>
  <si>
    <t>შპს ონ.ჯი</t>
  </si>
  <si>
    <t>405295265</t>
  </si>
  <si>
    <t>404409252</t>
  </si>
  <si>
    <t>Facebook.com</t>
  </si>
  <si>
    <t>ზაზა კერძევაძე</t>
  </si>
  <si>
    <t>სარეკლამო კლიპის დამზადება</t>
  </si>
  <si>
    <t>შპს შენი სივრცე</t>
  </si>
  <si>
    <t>445577983</t>
  </si>
  <si>
    <t>404404122</t>
  </si>
  <si>
    <t>სმს რეკლამა</t>
  </si>
  <si>
    <t>გირჩი ტვ</t>
  </si>
  <si>
    <t>404579924</t>
  </si>
  <si>
    <t>სამაუწყებლო კომპანია რუსთავი 2</t>
  </si>
  <si>
    <t>211352016</t>
  </si>
  <si>
    <t>ტელეიმედი</t>
  </si>
  <si>
    <t>202188612</t>
  </si>
  <si>
    <t>შპს დეიზი</t>
  </si>
  <si>
    <t>ბრენდირებული სარკე</t>
  </si>
  <si>
    <t>Google.com</t>
  </si>
  <si>
    <t>17/08/20</t>
  </si>
  <si>
    <t>20/08/20</t>
  </si>
  <si>
    <t>15/05/20</t>
  </si>
  <si>
    <t>19/10/20</t>
  </si>
  <si>
    <t>15/08/20</t>
  </si>
  <si>
    <t>25/09/20</t>
  </si>
  <si>
    <t>15/10/20</t>
  </si>
  <si>
    <t>18/09/20</t>
  </si>
  <si>
    <t>17/09/20</t>
  </si>
  <si>
    <t>27/10/20</t>
  </si>
  <si>
    <t>22/10/20</t>
  </si>
  <si>
    <t>26/10/20</t>
  </si>
  <si>
    <t>თიბისი</t>
  </si>
  <si>
    <t>GE22TB7096636080100009</t>
  </si>
  <si>
    <t>სალაროში თანხის გადატანა</t>
  </si>
  <si>
    <t>იჯარა</t>
  </si>
  <si>
    <t>გურჯაანი, ეკატერინე გაბაშვილის 1 შესახვევი N2</t>
  </si>
  <si>
    <t>51.01.60.496</t>
  </si>
  <si>
    <t>13001056994</t>
  </si>
  <si>
    <t>მარიამი კიკონიშვილი</t>
  </si>
  <si>
    <t>აბაშა, ს.მაიდანი</t>
  </si>
  <si>
    <t>სერგო მიქაძე</t>
  </si>
  <si>
    <t>ლაგოდეხი, მერაბ კოსტავას 15</t>
  </si>
  <si>
    <t>54.01.54.375</t>
  </si>
  <si>
    <t>233104565</t>
  </si>
  <si>
    <t>შპს თდლ</t>
  </si>
  <si>
    <t>ახალციხე, შოთა რუსთაველის 44ა</t>
  </si>
  <si>
    <t>62.09.12.013</t>
  </si>
  <si>
    <t>47001002361</t>
  </si>
  <si>
    <t>ოთარი ბერიძე</t>
  </si>
  <si>
    <t>ქუთაისი, ცისფერყანწელების 7</t>
  </si>
  <si>
    <t>03.03.21.299.01.508</t>
  </si>
  <si>
    <t>დავით გოგებაშვილი</t>
  </si>
  <si>
    <t xml:space="preserve">ნაძალადევი, ცოტნე დადიანის 109 </t>
  </si>
  <si>
    <t>01.12.13.064/001.01/515</t>
  </si>
  <si>
    <t>01021006189; 01025001049</t>
  </si>
  <si>
    <t>თამარ შავგულიძე; რობერტ გუმაშიანი</t>
  </si>
  <si>
    <t>ჭიათურა, ქუთაისის 9</t>
  </si>
  <si>
    <t>38.10.36.12</t>
  </si>
  <si>
    <t>54001028616</t>
  </si>
  <si>
    <t>მანანა კაპანაძე</t>
  </si>
  <si>
    <t>ხულო, ტბელ აბუსელიძის 5</t>
  </si>
  <si>
    <t>23.11.31.057.01.503</t>
  </si>
  <si>
    <t>61002008398</t>
  </si>
  <si>
    <t>რეზო ანანიძე</t>
  </si>
  <si>
    <t>ქარელი, თამარ მეფის 5</t>
  </si>
  <si>
    <t>68.10.42.292</t>
  </si>
  <si>
    <t>არსენ ნოზაძე</t>
  </si>
  <si>
    <t>ონი, ვახტანგ მე-6 #146ა</t>
  </si>
  <si>
    <t>88.18.28.076</t>
  </si>
  <si>
    <t>34001007800</t>
  </si>
  <si>
    <t>ვალიკო გავაშელი</t>
  </si>
  <si>
    <t>სამტრედია, რესპუბლიკის 10</t>
  </si>
  <si>
    <t>34.08.19.085.01/001</t>
  </si>
  <si>
    <t>ვიტალი შანიძე</t>
  </si>
  <si>
    <t>მარტვილი, გახოკიძის 2</t>
  </si>
  <si>
    <t>41.09.37.026.01.501</t>
  </si>
  <si>
    <t>თენგიზ კუდავა</t>
  </si>
  <si>
    <t>გორი, ჭავჭავაძის 48</t>
  </si>
  <si>
    <t>66.45.24.126</t>
  </si>
  <si>
    <t>59001048176</t>
  </si>
  <si>
    <t>თამარ ჭალიძე</t>
  </si>
  <si>
    <t>სენაკი, ვაჰანიას ქ.N18</t>
  </si>
  <si>
    <t>44.01.31.221</t>
  </si>
  <si>
    <t>18/11/2020</t>
  </si>
  <si>
    <t>ნიკოლოზ ჟვანია</t>
  </si>
  <si>
    <t>ქალაქი თბილისი , ქუჩა შანდორ პეტეფის , N 1, კომერციული ფართი N6, სართული1</t>
  </si>
  <si>
    <t>01.19.36.006.002.01.02.006</t>
  </si>
  <si>
    <t>01011043260</t>
  </si>
  <si>
    <t>თეიმურაზ გუბელიძე</t>
  </si>
  <si>
    <t>ქ.თბილისი, ბერი გაბრიელ სალოსის 45</t>
  </si>
  <si>
    <t>01.17.14.001.002.01.065</t>
  </si>
  <si>
    <t>01015003084</t>
  </si>
  <si>
    <t>შორენა ჭანკვეტაძე</t>
  </si>
  <si>
    <t>ქუთაისი, ბაგრატიონის  12</t>
  </si>
  <si>
    <t>03.06.22.499</t>
  </si>
  <si>
    <t>53001055669</t>
  </si>
  <si>
    <t>თენგიზი ჩხაბერიძე</t>
  </si>
  <si>
    <t>სარეკლამო ადგილი</t>
  </si>
  <si>
    <t>61001036175</t>
  </si>
  <si>
    <t>ზემირან ტარიელაძე</t>
  </si>
  <si>
    <t>თელავი, ვარდოშვილის 20</t>
  </si>
  <si>
    <t>53.20.38.273</t>
  </si>
  <si>
    <t>20001012610</t>
  </si>
  <si>
    <t>ვალერიან ხმიადაშვილი</t>
  </si>
  <si>
    <t>ბორჯომი, მესხეთის 4</t>
  </si>
  <si>
    <t>64.23.01.348</t>
  </si>
  <si>
    <t>11001006928</t>
  </si>
  <si>
    <t>ინგა გეგეშიძე</t>
  </si>
  <si>
    <t>წყალტუბო, წერეთლის 8</t>
  </si>
  <si>
    <t>29.08.31.01</t>
  </si>
  <si>
    <t>221293393</t>
  </si>
  <si>
    <t>სერვის-2000</t>
  </si>
  <si>
    <t>ბაღდათი, წერეთლის 6</t>
  </si>
  <si>
    <t>30.11.33.186.01.501</t>
  </si>
  <si>
    <t>09001000474</t>
  </si>
  <si>
    <t>ლალი ქოჩიაშვილი</t>
  </si>
  <si>
    <t>წყალტუბო, დედა-ენის 13</t>
  </si>
  <si>
    <t>29.08.06.010.01.500</t>
  </si>
  <si>
    <t>53001007422</t>
  </si>
  <si>
    <t>მურად კოვზირიძე</t>
  </si>
  <si>
    <t>ხონი, მოსე ხონელის 3</t>
  </si>
  <si>
    <t>37.07.38.102.01.511</t>
  </si>
  <si>
    <t>55001011119</t>
  </si>
  <si>
    <t>დოდო ჩხენკელი</t>
  </si>
  <si>
    <t>ფოთი, აღმაშენებლის 24</t>
  </si>
  <si>
    <t>04.01.09.024.01.002</t>
  </si>
  <si>
    <t>48001001001</t>
  </si>
  <si>
    <t>ჯუანშერ ჩიქოვანი</t>
  </si>
  <si>
    <t>ქუთაისი ნიკეას 13ბ</t>
  </si>
  <si>
    <t>3.05.22.249</t>
  </si>
  <si>
    <t>60001028769</t>
  </si>
  <si>
    <t>ელგუჯა ჭეიშვილი</t>
  </si>
  <si>
    <t>ხარაგაული, სოლომონ მეფის 53</t>
  </si>
  <si>
    <t>36.01.02.117</t>
  </si>
  <si>
    <t>18001060266</t>
  </si>
  <si>
    <t>ირმა სხილაძე</t>
  </si>
  <si>
    <t>ზესტაფონი, ფარნავაზ მეფის 12</t>
  </si>
  <si>
    <t>32.10.34.2018</t>
  </si>
  <si>
    <t>21001014812</t>
  </si>
  <si>
    <t>ლამზირა დვალიშვილი</t>
  </si>
  <si>
    <t>ქ.თბილისი, მესხეთის 135</t>
  </si>
  <si>
    <t>01.17.09.009.022</t>
  </si>
  <si>
    <t>31/10/2020</t>
  </si>
  <si>
    <t>01011077819</t>
  </si>
  <si>
    <t>ნათია ჯანაშვილი</t>
  </si>
  <si>
    <t xml:space="preserve">ამბროლაური, კოსტავას 39 </t>
  </si>
  <si>
    <t>86,19,21,025,01,513</t>
  </si>
  <si>
    <t>04001001236</t>
  </si>
  <si>
    <t>უშანგი ისაკაძე</t>
  </si>
  <si>
    <t>ახალქალაქი, თავისუფლების 89</t>
  </si>
  <si>
    <t>63.18.32.608</t>
  </si>
  <si>
    <t>BA3383095</t>
  </si>
  <si>
    <t>არტუშ მოვსესიან</t>
  </si>
  <si>
    <t>ქ.თბილისი, ირბახის 15</t>
  </si>
  <si>
    <t>01.17.01.074.008.01.036</t>
  </si>
  <si>
    <t>01011002013</t>
  </si>
  <si>
    <t>მარიამ ჭავჭავაძე</t>
  </si>
  <si>
    <t>თეთრიწყარო, კოსტავას 79</t>
  </si>
  <si>
    <t>84.01.38.153</t>
  </si>
  <si>
    <t>17/11/2020</t>
  </si>
  <si>
    <t>01016004375</t>
  </si>
  <si>
    <t>თეიმურაზ ლობჟანიძე</t>
  </si>
  <si>
    <t>ადიგენი. თამარ მეფის 1</t>
  </si>
  <si>
    <t>61.05.21.230.01.54</t>
  </si>
  <si>
    <t>03001002272</t>
  </si>
  <si>
    <t>რუსლანი ბახტურიძე</t>
  </si>
  <si>
    <t>ასპინძა, ვარძიის 83. ს.კ</t>
  </si>
  <si>
    <t>60.01.01.406.01.504</t>
  </si>
  <si>
    <t>05001003379</t>
  </si>
  <si>
    <t>ალიკ გრიგორიან</t>
  </si>
  <si>
    <t>თერჯოლა, რუსთაველის 68ა</t>
  </si>
  <si>
    <t xml:space="preserve">33.09.33.045 </t>
  </si>
  <si>
    <t>21001008134</t>
  </si>
  <si>
    <t>სოსო ცქიფურეიშვილი</t>
  </si>
  <si>
    <t xml:space="preserve">მარნეული, ერეკლე მეორის ქუჩა , ჩიხი I , N8
</t>
  </si>
  <si>
    <t>83.02.19.550</t>
  </si>
  <si>
    <t>28001004195</t>
  </si>
  <si>
    <t>ანარ კალაევი</t>
  </si>
  <si>
    <t>ქალაქი ზუგდიდი , ქუჩა ცოტნე დადიანი , N 15;</t>
  </si>
  <si>
    <t>43.31.49.155</t>
  </si>
  <si>
    <t>19001017420</t>
  </si>
  <si>
    <t>თანანა ქობალია</t>
  </si>
  <si>
    <t xml:space="preserve">თბილისი, ხიზანიშვილი 30, </t>
  </si>
  <si>
    <t>01.11.12.017.054.01.01.010</t>
  </si>
  <si>
    <t>11001030954</t>
  </si>
  <si>
    <t>ანა გურგენიძე</t>
  </si>
  <si>
    <t>რუსთავი, 10-ე მიკრო N17</t>
  </si>
  <si>
    <t>02.03.02.041.01.097ა</t>
  </si>
  <si>
    <t>15/11/2020</t>
  </si>
  <si>
    <t>35001009735</t>
  </si>
  <si>
    <t>ლელა ქიტიაშვილი-ნოზაძე</t>
  </si>
  <si>
    <t>დუშეთი, დავით აღმაშენებლის 44</t>
  </si>
  <si>
    <t>71.51.03.818</t>
  </si>
  <si>
    <t>16/11/2020</t>
  </si>
  <si>
    <t>16001002868</t>
  </si>
  <si>
    <t>ნინო ნაცვლიშვილი</t>
  </si>
  <si>
    <t>ვანი, თავისუფლების N3</t>
  </si>
  <si>
    <t>31.01.26.230</t>
  </si>
  <si>
    <t>17001003899</t>
  </si>
  <si>
    <t>ნინო ხავთასი</t>
  </si>
  <si>
    <t>წალლკა,  კოსტავას 79</t>
  </si>
  <si>
    <t>85.21.23.309</t>
  </si>
  <si>
    <t>52001018483</t>
  </si>
  <si>
    <t>მამუკა შავაძე</t>
  </si>
  <si>
    <t>ახმეტა, ვაჟა ფშაველას</t>
  </si>
  <si>
    <t>50.04.43.176</t>
  </si>
  <si>
    <t>23001000324</t>
  </si>
  <si>
    <t>ნათელა ღუჩუაშვილი</t>
  </si>
  <si>
    <t>ჩხოროწყუ</t>
  </si>
  <si>
    <t>442260410</t>
  </si>
  <si>
    <t>შპს GML</t>
  </si>
  <si>
    <t>400208565</t>
  </si>
  <si>
    <t>შპს ვიპ ტური</t>
  </si>
  <si>
    <t>ავტობუსი</t>
  </si>
  <si>
    <t>SETRA</t>
  </si>
  <si>
    <t>SHD315</t>
  </si>
  <si>
    <t>VI101PT</t>
  </si>
  <si>
    <t>VI113PT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</si>
</sst>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#,##0.000"/>
    <numFmt numFmtId="170" formatCode="#,##0.0000"/>
    <numFmt numFmtId="171" formatCode=".\კ\ვ.\მ"/>
  </numFmts>
  <fonts count="37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43" fontId="36" fillId="0" borderId="0" applyFont="0" applyFill="0" applyBorder="0" applyAlignment="0" applyProtection="0"/>
  </cellStyleXfs>
  <cellXfs count="503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26" fillId="0" borderId="6" xfId="2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right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8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9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0" xfId="2" applyFont="1" applyFill="1" applyBorder="1" applyAlignment="1" applyProtection="1">
      <alignment horizontal="left" vertical="top"/>
      <protection locked="0"/>
    </xf>
    <xf numFmtId="0" fontId="25" fillId="5" borderId="30" xfId="2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1" fontId="25" fillId="5" borderId="31" xfId="2" applyNumberFormat="1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4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33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4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17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1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0" xfId="9" applyFont="1" applyFill="1" applyBorder="1" applyAlignment="1" applyProtection="1">
      <alignment horizontal="center" vertical="center" wrapText="1"/>
    </xf>
    <xf numFmtId="0" fontId="30" fillId="4" borderId="15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4" borderId="12" xfId="9" applyFont="1" applyFill="1" applyBorder="1" applyAlignment="1" applyProtection="1">
      <alignment horizontal="center" vertical="center" wrapText="1"/>
    </xf>
    <xf numFmtId="0" fontId="30" fillId="3" borderId="15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49" fontId="30" fillId="3" borderId="13" xfId="9" applyNumberFormat="1" applyFont="1" applyFill="1" applyBorder="1" applyAlignment="1" applyProtection="1">
      <alignment horizontal="center" vertical="center" wrapText="1"/>
    </xf>
    <xf numFmtId="0" fontId="30" fillId="3" borderId="9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30" fillId="5" borderId="12" xfId="9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1" xfId="9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1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1" xfId="0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1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1" xfId="0" applyFont="1" applyFill="1" applyBorder="1" applyAlignment="1">
      <alignment vertical="center"/>
    </xf>
    <xf numFmtId="2" fontId="25" fillId="0" borderId="26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14" fontId="33" fillId="0" borderId="2" xfId="9" applyNumberFormat="1" applyFont="1" applyBorder="1" applyAlignment="1" applyProtection="1">
      <alignment horizontal="center" vertical="center" wrapText="1"/>
      <protection locked="0"/>
    </xf>
    <xf numFmtId="0" fontId="33" fillId="0" borderId="1" xfId="9" applyFont="1" applyBorder="1" applyAlignment="1" applyProtection="1">
      <alignment horizontal="center" vertical="center"/>
      <protection locked="0"/>
    </xf>
    <xf numFmtId="0" fontId="33" fillId="0" borderId="1" xfId="9" applyFont="1" applyBorder="1" applyAlignment="1" applyProtection="1">
      <alignment horizontal="center" vertical="center" wrapText="1"/>
      <protection locked="0"/>
    </xf>
    <xf numFmtId="0" fontId="33" fillId="0" borderId="20" xfId="9" applyFont="1" applyBorder="1" applyAlignment="1" applyProtection="1">
      <alignment horizontal="center" vertical="center" wrapText="1"/>
      <protection locked="0"/>
    </xf>
    <xf numFmtId="49" fontId="33" fillId="0" borderId="1" xfId="9" applyNumberFormat="1" applyFont="1" applyBorder="1" applyAlignment="1" applyProtection="1">
      <alignment horizontal="center" vertical="center"/>
      <protection locked="0"/>
    </xf>
    <xf numFmtId="49" fontId="33" fillId="0" borderId="2" xfId="9" applyNumberFormat="1" applyFont="1" applyBorder="1" applyAlignment="1" applyProtection="1">
      <alignment horizontal="center" vertical="center"/>
      <protection locked="0"/>
    </xf>
    <xf numFmtId="0" fontId="33" fillId="4" borderId="17" xfId="9" applyFont="1" applyFill="1" applyBorder="1" applyAlignment="1" applyProtection="1">
      <alignment horizontal="center" vertical="center" wrapText="1"/>
      <protection locked="0"/>
    </xf>
    <xf numFmtId="0" fontId="33" fillId="4" borderId="2" xfId="9" applyFont="1" applyFill="1" applyBorder="1" applyAlignment="1" applyProtection="1">
      <alignment horizontal="center" vertical="center" wrapText="1"/>
      <protection locked="0"/>
    </xf>
    <xf numFmtId="0" fontId="33" fillId="4" borderId="19" xfId="9" applyFont="1" applyFill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horizontal="center" vertical="center" wrapText="1"/>
      <protection locked="0"/>
    </xf>
    <xf numFmtId="0" fontId="33" fillId="0" borderId="2" xfId="9" applyFont="1" applyBorder="1" applyAlignment="1" applyProtection="1">
      <alignment horizontal="center"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33" fillId="0" borderId="17" xfId="9" applyFont="1" applyBorder="1" applyAlignment="1" applyProtection="1">
      <alignment horizontal="center" vertical="center" wrapText="1"/>
      <protection locked="0"/>
    </xf>
    <xf numFmtId="0" fontId="33" fillId="0" borderId="5" xfId="9" applyFont="1" applyBorder="1" applyAlignment="1" applyProtection="1">
      <alignment horizontal="center" vertical="center"/>
      <protection locked="0"/>
    </xf>
    <xf numFmtId="0" fontId="33" fillId="4" borderId="20" xfId="9" applyFont="1" applyFill="1" applyBorder="1" applyAlignment="1" applyProtection="1">
      <alignment horizontal="center" vertical="center" wrapText="1"/>
      <protection locked="0"/>
    </xf>
    <xf numFmtId="0" fontId="33" fillId="4" borderId="1" xfId="9" applyFont="1" applyFill="1" applyBorder="1" applyAlignment="1" applyProtection="1">
      <alignment horizontal="center" vertical="center" wrapText="1"/>
      <protection locked="0"/>
    </xf>
    <xf numFmtId="0" fontId="33" fillId="4" borderId="21" xfId="9" applyFont="1" applyFill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horizontal="center" vertical="center" wrapText="1"/>
      <protection locked="0"/>
    </xf>
    <xf numFmtId="49" fontId="20" fillId="0" borderId="0" xfId="9" applyNumberFormat="1" applyFont="1" applyFill="1" applyBorder="1" applyAlignment="1" applyProtection="1">
      <alignment horizontal="center" vertical="center"/>
      <protection locked="0"/>
    </xf>
    <xf numFmtId="0" fontId="33" fillId="0" borderId="42" xfId="9" applyFont="1" applyBorder="1" applyAlignment="1" applyProtection="1">
      <alignment horizontal="center" vertical="center"/>
      <protection locked="0"/>
    </xf>
    <xf numFmtId="0" fontId="33" fillId="0" borderId="43" xfId="9" applyFont="1" applyBorder="1" applyAlignment="1" applyProtection="1">
      <alignment horizontal="center" vertical="center" wrapText="1"/>
      <protection locked="0"/>
    </xf>
    <xf numFmtId="49" fontId="33" fillId="0" borderId="35" xfId="9" applyNumberFormat="1" applyFont="1" applyBorder="1" applyAlignment="1" applyProtection="1">
      <alignment horizontal="center" vertical="center"/>
      <protection locked="0"/>
    </xf>
    <xf numFmtId="0" fontId="33" fillId="4" borderId="43" xfId="9" applyFont="1" applyFill="1" applyBorder="1" applyAlignment="1" applyProtection="1">
      <alignment horizontal="center" vertical="center" wrapText="1"/>
      <protection locked="0"/>
    </xf>
    <xf numFmtId="0" fontId="33" fillId="4" borderId="35" xfId="9" applyFont="1" applyFill="1" applyBorder="1" applyAlignment="1" applyProtection="1">
      <alignment horizontal="center" vertical="center" wrapText="1"/>
      <protection locked="0"/>
    </xf>
    <xf numFmtId="0" fontId="33" fillId="4" borderId="44" xfId="9" applyFont="1" applyFill="1" applyBorder="1" applyAlignment="1" applyProtection="1">
      <alignment horizontal="center" vertical="center"/>
      <protection locked="0"/>
    </xf>
    <xf numFmtId="0" fontId="33" fillId="0" borderId="45" xfId="9" applyFont="1" applyBorder="1" applyAlignment="1" applyProtection="1">
      <alignment horizontal="center" vertical="center" wrapText="1"/>
      <protection locked="0"/>
    </xf>
    <xf numFmtId="14" fontId="33" fillId="0" borderId="1" xfId="9" applyNumberFormat="1" applyFont="1" applyBorder="1" applyAlignment="1" applyProtection="1">
      <alignment horizontal="center" vertical="center" wrapText="1"/>
      <protection locked="0"/>
    </xf>
    <xf numFmtId="0" fontId="33" fillId="4" borderId="1" xfId="9" applyFont="1" applyFill="1" applyBorder="1" applyAlignment="1" applyProtection="1">
      <alignment horizontal="center" vertical="center"/>
      <protection locked="0"/>
    </xf>
    <xf numFmtId="49" fontId="20" fillId="0" borderId="1" xfId="9" applyNumberFormat="1" applyFont="1" applyFill="1" applyBorder="1" applyAlignment="1" applyProtection="1">
      <alignment horizontal="center" vertical="center"/>
      <protection locked="0"/>
    </xf>
    <xf numFmtId="14" fontId="33" fillId="0" borderId="23" xfId="9" applyNumberFormat="1" applyFont="1" applyBorder="1" applyAlignment="1" applyProtection="1">
      <alignment horizontal="center" vertical="center" wrapText="1"/>
      <protection locked="0"/>
    </xf>
    <xf numFmtId="0" fontId="33" fillId="0" borderId="23" xfId="9" applyFont="1" applyBorder="1" applyAlignment="1" applyProtection="1">
      <alignment horizontal="center" vertical="center" wrapText="1"/>
      <protection locked="0"/>
    </xf>
    <xf numFmtId="0" fontId="33" fillId="0" borderId="24" xfId="9" applyFont="1" applyBorder="1" applyAlignment="1" applyProtection="1">
      <alignment horizontal="center" vertical="center"/>
      <protection locked="0"/>
    </xf>
    <xf numFmtId="0" fontId="33" fillId="0" borderId="22" xfId="9" applyFont="1" applyBorder="1" applyAlignment="1" applyProtection="1">
      <alignment horizontal="center" vertical="center" wrapText="1"/>
      <protection locked="0"/>
    </xf>
    <xf numFmtId="49" fontId="33" fillId="0" borderId="23" xfId="9" applyNumberFormat="1" applyFont="1" applyBorder="1" applyAlignment="1" applyProtection="1">
      <alignment horizontal="center" vertical="center"/>
      <protection locked="0"/>
    </xf>
    <xf numFmtId="0" fontId="33" fillId="4" borderId="22" xfId="9" applyFont="1" applyFill="1" applyBorder="1" applyAlignment="1" applyProtection="1">
      <alignment horizontal="center" vertical="center" wrapText="1"/>
      <protection locked="0"/>
    </xf>
    <xf numFmtId="0" fontId="33" fillId="4" borderId="23" xfId="9" applyFont="1" applyFill="1" applyBorder="1" applyAlignment="1" applyProtection="1">
      <alignment horizontal="center" vertical="center" wrapText="1"/>
      <protection locked="0"/>
    </xf>
    <xf numFmtId="0" fontId="33" fillId="4" borderId="25" xfId="9" applyFont="1" applyFill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horizontal="center" vertical="center" wrapText="1"/>
      <protection locked="0"/>
    </xf>
    <xf numFmtId="2" fontId="18" fillId="0" borderId="1" xfId="2" applyNumberFormat="1" applyFont="1" applyFill="1" applyBorder="1" applyAlignment="1" applyProtection="1">
      <alignment horizontal="right" vertical="top"/>
      <protection locked="0"/>
    </xf>
    <xf numFmtId="4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169" fontId="23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1" xfId="1" applyNumberFormat="1" applyFont="1" applyFill="1" applyBorder="1" applyAlignment="1" applyProtection="1">
      <alignment horizontal="left" vertical="center" wrapText="1" indent="1"/>
    </xf>
    <xf numFmtId="4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1" xfId="1" applyFont="1" applyFill="1" applyBorder="1" applyAlignment="1" applyProtection="1">
      <alignment horizontal="center" vertical="center" wrapText="1"/>
    </xf>
    <xf numFmtId="168" fontId="33" fillId="2" borderId="1" xfId="1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horizontal="center" vertical="center"/>
    </xf>
    <xf numFmtId="14" fontId="18" fillId="0" borderId="2" xfId="1" applyNumberFormat="1" applyFont="1" applyFill="1" applyBorder="1" applyAlignment="1" applyProtection="1">
      <alignment horizontal="center" vertical="center" wrapText="1"/>
    </xf>
    <xf numFmtId="168" fontId="20" fillId="2" borderId="2" xfId="10" applyNumberFormat="1" applyFont="1" applyFill="1" applyBorder="1" applyAlignment="1" applyProtection="1">
      <alignment horizontal="left" vertical="center" wrapText="1"/>
      <protection locked="0"/>
    </xf>
    <xf numFmtId="43" fontId="23" fillId="2" borderId="1" xfId="16" applyFont="1" applyFill="1" applyBorder="1" applyAlignment="1" applyProtection="1">
      <alignment horizontal="center" vertical="center" wrapText="1"/>
      <protection locked="0"/>
    </xf>
    <xf numFmtId="0" fontId="18" fillId="0" borderId="1" xfId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23" fillId="2" borderId="1" xfId="1" applyNumberFormat="1" applyFont="1" applyFill="1" applyBorder="1" applyAlignment="1" applyProtection="1">
      <alignment horizontal="left" vertical="center" wrapText="1"/>
      <protection locked="0"/>
    </xf>
    <xf numFmtId="3" fontId="23" fillId="2" borderId="1" xfId="1" applyNumberFormat="1" applyFont="1" applyFill="1" applyBorder="1" applyAlignment="1" applyProtection="1">
      <alignment horizontal="left" vertical="center" wrapText="1"/>
      <protection locked="0"/>
    </xf>
    <xf numFmtId="43" fontId="18" fillId="0" borderId="1" xfId="16" applyFont="1" applyFill="1" applyBorder="1" applyAlignment="1" applyProtection="1">
      <alignment horizontal="left" vertical="center" wrapText="1"/>
    </xf>
    <xf numFmtId="170" fontId="23" fillId="2" borderId="1" xfId="1" applyNumberFormat="1" applyFont="1" applyFill="1" applyBorder="1" applyAlignment="1" applyProtection="1">
      <alignment horizontal="left" vertical="center" wrapText="1"/>
      <protection locked="0"/>
    </xf>
    <xf numFmtId="43" fontId="18" fillId="0" borderId="1" xfId="1" applyNumberFormat="1" applyFont="1" applyFill="1" applyBorder="1" applyAlignment="1" applyProtection="1">
      <alignment horizontal="left" vertical="center" wrapText="1"/>
    </xf>
    <xf numFmtId="4" fontId="26" fillId="0" borderId="6" xfId="2" applyNumberFormat="1" applyFont="1" applyFill="1" applyBorder="1" applyAlignment="1" applyProtection="1">
      <alignment horizontal="right" vertical="top" wrapText="1"/>
      <protection locked="0"/>
    </xf>
    <xf numFmtId="14" fontId="26" fillId="0" borderId="6" xfId="2" applyNumberFormat="1" applyFont="1" applyFill="1" applyBorder="1" applyAlignment="1" applyProtection="1">
      <alignment horizontal="right" vertical="top" wrapText="1"/>
      <protection locked="0"/>
    </xf>
    <xf numFmtId="0" fontId="25" fillId="0" borderId="6" xfId="2" applyFont="1" applyFill="1" applyBorder="1" applyAlignment="1" applyProtection="1">
      <alignment horizontal="center" vertical="center" wrapText="1"/>
      <protection locked="0"/>
    </xf>
    <xf numFmtId="14" fontId="28" fillId="0" borderId="2" xfId="5" applyNumberFormat="1" applyFont="1" applyBorder="1" applyAlignment="1" applyProtection="1">
      <alignment horizontal="center" vertical="center" wrapText="1"/>
      <protection locked="0"/>
    </xf>
    <xf numFmtId="1" fontId="25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6" fillId="5" borderId="6" xfId="2" applyFont="1" applyFill="1" applyBorder="1" applyAlignment="1" applyProtection="1">
      <alignment horizontal="center" vertical="center" wrapText="1"/>
      <protection locked="0"/>
    </xf>
    <xf numFmtId="49" fontId="20" fillId="0" borderId="1" xfId="15" applyNumberFormat="1" applyFont="1" applyBorder="1" applyAlignment="1" applyProtection="1">
      <alignment horizontal="center" vertical="center" wrapText="1"/>
      <protection locked="0"/>
    </xf>
    <xf numFmtId="0" fontId="20" fillId="5" borderId="1" xfId="15" applyFont="1" applyFill="1" applyBorder="1" applyAlignment="1" applyProtection="1">
      <alignment horizontal="center" vertical="center" wrapText="1"/>
    </xf>
    <xf numFmtId="14" fontId="20" fillId="0" borderId="1" xfId="15" applyNumberFormat="1" applyFont="1" applyBorder="1" applyAlignment="1" applyProtection="1">
      <alignment horizontal="center" vertical="center" wrapText="1"/>
      <protection locked="0"/>
    </xf>
    <xf numFmtId="0" fontId="20" fillId="0" borderId="1" xfId="15" applyFont="1" applyFill="1" applyBorder="1" applyAlignment="1" applyProtection="1">
      <alignment horizontal="center" vertical="center" wrapText="1"/>
      <protection locked="0"/>
    </xf>
    <xf numFmtId="0" fontId="20" fillId="5" borderId="5" xfId="15" applyFont="1" applyFill="1" applyBorder="1" applyAlignment="1" applyProtection="1">
      <alignment horizontal="center" vertical="center" wrapText="1"/>
    </xf>
    <xf numFmtId="14" fontId="20" fillId="5" borderId="5" xfId="15" applyNumberFormat="1" applyFont="1" applyFill="1" applyBorder="1" applyAlignment="1" applyProtection="1">
      <alignment horizontal="center" vertical="center" wrapText="1"/>
    </xf>
    <xf numFmtId="171" fontId="20" fillId="5" borderId="1" xfId="15" applyNumberFormat="1" applyFont="1" applyFill="1" applyBorder="1" applyAlignment="1" applyProtection="1">
      <alignment horizontal="center" vertical="center" wrapText="1"/>
    </xf>
    <xf numFmtId="0" fontId="20" fillId="0" borderId="1" xfId="15" applyFont="1" applyFill="1" applyBorder="1" applyAlignment="1" applyProtection="1">
      <alignment horizontal="center" vertical="center" wrapText="1"/>
    </xf>
    <xf numFmtId="171" fontId="20" fillId="0" borderId="1" xfId="15" applyNumberFormat="1" applyFont="1" applyFill="1" applyBorder="1" applyAlignment="1" applyProtection="1">
      <alignment horizontal="center" vertical="center" wrapText="1"/>
    </xf>
    <xf numFmtId="0" fontId="20" fillId="0" borderId="5" xfId="15" applyFont="1" applyFill="1" applyBorder="1" applyAlignment="1" applyProtection="1">
      <alignment horizontal="center" vertical="center" wrapText="1"/>
    </xf>
    <xf numFmtId="14" fontId="20" fillId="0" borderId="5" xfId="15" applyNumberFormat="1" applyFont="1" applyFill="1" applyBorder="1" applyAlignment="1" applyProtection="1">
      <alignment horizontal="center" vertical="center" wrapText="1"/>
    </xf>
    <xf numFmtId="2" fontId="20" fillId="0" borderId="5" xfId="15" applyNumberFormat="1" applyFont="1" applyFill="1" applyBorder="1" applyAlignment="1" applyProtection="1">
      <alignment horizontal="center" vertical="center" wrapText="1"/>
    </xf>
    <xf numFmtId="2" fontId="20" fillId="5" borderId="5" xfId="15" applyNumberFormat="1" applyFont="1" applyFill="1" applyBorder="1" applyAlignment="1" applyProtection="1">
      <alignment horizontal="center" vertical="center" wrapText="1"/>
    </xf>
    <xf numFmtId="2" fontId="12" fillId="0" borderId="1" xfId="3" applyNumberFormat="1" applyFont="1" applyBorder="1" applyAlignment="1">
      <alignment horizontal="center" vertical="center"/>
    </xf>
    <xf numFmtId="0" fontId="12" fillId="0" borderId="0" xfId="3" applyAlignment="1">
      <alignment horizontal="center" vertical="center"/>
    </xf>
    <xf numFmtId="14" fontId="20" fillId="0" borderId="0" xfId="9" applyNumberFormat="1" applyFont="1" applyBorder="1" applyAlignment="1" applyProtection="1">
      <alignment horizontal="center" vertical="center"/>
      <protection locked="0"/>
    </xf>
    <xf numFmtId="14" fontId="20" fillId="0" borderId="40" xfId="9" applyNumberFormat="1" applyFont="1" applyBorder="1" applyAlignment="1" applyProtection="1">
      <alignment horizontal="center" vertical="center"/>
      <protection locked="0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9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0" fontId="30" fillId="4" borderId="10" xfId="9" applyFont="1" applyFill="1" applyBorder="1" applyAlignment="1" applyProtection="1">
      <alignment horizontal="center" vertical="center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6" xfId="10" applyNumberFormat="1" applyFont="1" applyFill="1" applyBorder="1" applyAlignment="1" applyProtection="1">
      <alignment horizontal="center" vertical="center"/>
    </xf>
    <xf numFmtId="14" fontId="22" fillId="2" borderId="36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6" xfId="3" applyFont="1" applyBorder="1" applyAlignment="1" applyProtection="1">
      <alignment horizontal="center" vertical="center"/>
      <protection locked="0"/>
    </xf>
    <xf numFmtId="0" fontId="18" fillId="0" borderId="36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1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</cellXfs>
  <cellStyles count="17">
    <cellStyle name="Comma" xfId="16" builtinId="3"/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171450</xdr:rowOff>
    </xdr:from>
    <xdr:to>
      <xdr:col>1</xdr:col>
      <xdr:colOff>1495425</xdr:colOff>
      <xdr:row>22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22</xdr:row>
      <xdr:rowOff>180975</xdr:rowOff>
    </xdr:from>
    <xdr:to>
      <xdr:col>2</xdr:col>
      <xdr:colOff>554556</xdr:colOff>
      <xdr:row>22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171450</xdr:rowOff>
    </xdr:from>
    <xdr:to>
      <xdr:col>2</xdr:col>
      <xdr:colOff>1495425</xdr:colOff>
      <xdr:row>29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171450</xdr:rowOff>
    </xdr:from>
    <xdr:to>
      <xdr:col>1</xdr:col>
      <xdr:colOff>1495425</xdr:colOff>
      <xdr:row>20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20</xdr:row>
      <xdr:rowOff>180975</xdr:rowOff>
    </xdr:from>
    <xdr:to>
      <xdr:col>6</xdr:col>
      <xdr:colOff>219075</xdr:colOff>
      <xdr:row>20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23</xdr:row>
      <xdr:rowOff>152400</xdr:rowOff>
    </xdr:from>
    <xdr:to>
      <xdr:col>7</xdr:col>
      <xdr:colOff>9525</xdr:colOff>
      <xdr:row>23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aarchevno_periodis_deklaraciis_formebi&#4321;&#4322;&#4320;&#4304;&#4322;&#4308;&#4306;&#4312;&#4304;%20&#4304;&#4326;&#4315;&#4304;&#4328;&#4308;&#4316;&#4308;&#4305;&#4308;&#4314;&#4312;,22.09.20-12.10.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ordanishvili/Downloads/saarchevno_periodis_deklaraciis_formebi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/>
      <sheetData sheetId="2">
        <row r="17">
          <cell r="C17">
            <v>16292</v>
          </cell>
        </row>
      </sheetData>
      <sheetData sheetId="3"/>
      <sheetData sheetId="4">
        <row r="11">
          <cell r="C11">
            <v>922.95918367346997</v>
          </cell>
          <cell r="D11">
            <v>922.95918367346997</v>
          </cell>
        </row>
        <row r="22">
          <cell r="C22">
            <v>6280.1</v>
          </cell>
          <cell r="D22">
            <v>6280.1</v>
          </cell>
        </row>
        <row r="25">
          <cell r="C25">
            <v>32</v>
          </cell>
        </row>
        <row r="29">
          <cell r="C29">
            <v>548</v>
          </cell>
          <cell r="D29">
            <v>548</v>
          </cell>
        </row>
        <row r="36">
          <cell r="C36">
            <v>336.82</v>
          </cell>
        </row>
        <row r="38">
          <cell r="C38">
            <v>524167</v>
          </cell>
          <cell r="D38">
            <v>524167</v>
          </cell>
        </row>
        <row r="39">
          <cell r="C39">
            <v>11000</v>
          </cell>
        </row>
        <row r="40">
          <cell r="C40">
            <v>193122.12</v>
          </cell>
          <cell r="D40">
            <v>127971.46000000002</v>
          </cell>
        </row>
        <row r="41">
          <cell r="C41">
            <v>17000</v>
          </cell>
        </row>
        <row r="42">
          <cell r="C42">
            <v>225924.28</v>
          </cell>
        </row>
        <row r="43">
          <cell r="C43">
            <v>7209.2999999999993</v>
          </cell>
          <cell r="D43">
            <v>7209.2999999999993</v>
          </cell>
        </row>
        <row r="49">
          <cell r="C49">
            <v>29887.155612244904</v>
          </cell>
          <cell r="D49">
            <v>29271.535612244905</v>
          </cell>
        </row>
        <row r="63">
          <cell r="C63">
            <v>556.21</v>
          </cell>
          <cell r="D63">
            <v>556.21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0">
          <cell r="G10">
            <v>977235.98</v>
          </cell>
          <cell r="H10">
            <v>952219.63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/>
      <sheetData sheetId="2">
        <row r="18">
          <cell r="C18">
            <v>10521</v>
          </cell>
        </row>
        <row r="28">
          <cell r="C28">
            <v>4931.7</v>
          </cell>
        </row>
        <row r="29">
          <cell r="C29">
            <v>400</v>
          </cell>
        </row>
      </sheetData>
      <sheetData sheetId="3"/>
      <sheetData sheetId="4">
        <row r="11">
          <cell r="C11">
            <v>2653.8520408163263</v>
          </cell>
          <cell r="D11">
            <v>2653.8520408163263</v>
          </cell>
        </row>
        <row r="22">
          <cell r="C22">
            <v>4663.59</v>
          </cell>
          <cell r="D22">
            <v>4663.59</v>
          </cell>
        </row>
        <row r="29">
          <cell r="C29">
            <v>1158</v>
          </cell>
          <cell r="D29">
            <v>1158</v>
          </cell>
        </row>
        <row r="30">
          <cell r="C30">
            <v>50</v>
          </cell>
        </row>
        <row r="34">
          <cell r="C34">
            <v>7548</v>
          </cell>
          <cell r="D34">
            <v>7548</v>
          </cell>
        </row>
        <row r="36">
          <cell r="C36">
            <v>127.79999999999998</v>
          </cell>
        </row>
        <row r="38">
          <cell r="C38">
            <v>318530.24</v>
          </cell>
          <cell r="D38">
            <v>318530.24</v>
          </cell>
        </row>
        <row r="39">
          <cell r="C39">
            <v>4000</v>
          </cell>
        </row>
        <row r="40">
          <cell r="C40">
            <v>367810.39</v>
          </cell>
          <cell r="D40">
            <v>432961.05000000005</v>
          </cell>
        </row>
        <row r="41">
          <cell r="C41">
            <v>6718</v>
          </cell>
        </row>
        <row r="42">
          <cell r="C42">
            <v>155294.17000000001</v>
          </cell>
        </row>
        <row r="43">
          <cell r="C43">
            <v>13562.9</v>
          </cell>
          <cell r="D43">
            <v>7462.9</v>
          </cell>
        </row>
        <row r="45">
          <cell r="C45">
            <v>1000</v>
          </cell>
        </row>
        <row r="49">
          <cell r="C49">
            <v>27657.321428571435</v>
          </cell>
          <cell r="D49">
            <v>27657.321428571435</v>
          </cell>
        </row>
        <row r="63">
          <cell r="C63">
            <v>573.25</v>
          </cell>
          <cell r="D63">
            <v>573.25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0">
          <cell r="G10">
            <v>1067584.8</v>
          </cell>
          <cell r="H10">
            <v>972640.74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/>
      <sheetData sheetId="1"/>
      <sheetData sheetId="2">
        <row r="17">
          <cell r="C17">
            <v>411143</v>
          </cell>
        </row>
        <row r="28">
          <cell r="C28">
            <v>4849.05</v>
          </cell>
        </row>
        <row r="29">
          <cell r="C29">
            <v>400</v>
          </cell>
        </row>
      </sheetData>
      <sheetData sheetId="3"/>
      <sheetData sheetId="4">
        <row r="11">
          <cell r="C11">
            <v>3801.8112244897957</v>
          </cell>
          <cell r="D11">
            <v>3568.8112244898002</v>
          </cell>
        </row>
        <row r="22">
          <cell r="C22">
            <v>16423.64</v>
          </cell>
          <cell r="D22">
            <v>16423.64</v>
          </cell>
        </row>
        <row r="25">
          <cell r="C25">
            <v>1247.28</v>
          </cell>
        </row>
        <row r="30">
          <cell r="C30">
            <v>440</v>
          </cell>
        </row>
        <row r="34">
          <cell r="C34">
            <v>1040</v>
          </cell>
          <cell r="D34">
            <v>1040</v>
          </cell>
        </row>
        <row r="36">
          <cell r="C36">
            <v>583.66</v>
          </cell>
        </row>
        <row r="38">
          <cell r="C38">
            <v>280148.33</v>
          </cell>
          <cell r="D38">
            <v>280148.33</v>
          </cell>
        </row>
        <row r="39">
          <cell r="C39">
            <v>10000</v>
          </cell>
        </row>
        <row r="40">
          <cell r="C40">
            <v>120111.39999999997</v>
          </cell>
          <cell r="D40">
            <v>120111.39999999997</v>
          </cell>
        </row>
        <row r="41">
          <cell r="C41">
            <v>8800</v>
          </cell>
        </row>
        <row r="42">
          <cell r="C42">
            <v>72664</v>
          </cell>
        </row>
        <row r="43">
          <cell r="C43">
            <v>4913.2700000000004</v>
          </cell>
          <cell r="D43">
            <v>4913.2700000000004</v>
          </cell>
        </row>
        <row r="44">
          <cell r="C44">
            <v>1770</v>
          </cell>
        </row>
        <row r="45">
          <cell r="C45">
            <v>15750</v>
          </cell>
        </row>
        <row r="49">
          <cell r="C49">
            <v>22147.737755102036</v>
          </cell>
          <cell r="D49">
            <v>22147.737755102036</v>
          </cell>
        </row>
        <row r="50">
          <cell r="C50">
            <v>12005.42</v>
          </cell>
        </row>
        <row r="63">
          <cell r="C63">
            <v>1339.655</v>
          </cell>
          <cell r="D63">
            <v>1334.47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0">
          <cell r="G10">
            <v>859129</v>
          </cell>
          <cell r="H10">
            <v>783077.67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showGridLines="0" tabSelected="1" view="pageBreakPreview" topLeftCell="E1" zoomScaleNormal="100" zoomScaleSheetLayoutView="100" workbookViewId="0">
      <selection activeCell="M2" sqref="M2"/>
    </sheetView>
  </sheetViews>
  <sheetFormatPr defaultRowHeight="15"/>
  <cols>
    <col min="1" max="1" width="6.28515625" style="257" bestFit="1" customWidth="1"/>
    <col min="2" max="2" width="13.140625" style="257" customWidth="1"/>
    <col min="3" max="3" width="17.85546875" style="257" customWidth="1"/>
    <col min="4" max="4" width="15.140625" style="257" customWidth="1"/>
    <col min="5" max="5" width="24.5703125" style="257" customWidth="1"/>
    <col min="6" max="6" width="19.140625" style="258" customWidth="1"/>
    <col min="7" max="7" width="21.42578125" style="258" bestFit="1" customWidth="1"/>
    <col min="8" max="8" width="20.5703125" style="258" customWidth="1"/>
    <col min="9" max="9" width="39.28515625" style="257" customWidth="1"/>
    <col min="10" max="10" width="11.28515625" style="257" customWidth="1"/>
    <col min="11" max="11" width="7.85546875" style="257" customWidth="1"/>
    <col min="12" max="12" width="21.7109375" style="257" customWidth="1"/>
    <col min="13" max="16384" width="9.140625" style="257"/>
  </cols>
  <sheetData>
    <row r="1" spans="1:12" s="266" customFormat="1">
      <c r="A1" s="304" t="s">
        <v>288</v>
      </c>
      <c r="B1" s="293"/>
      <c r="C1" s="293"/>
      <c r="D1" s="293"/>
      <c r="E1" s="294"/>
      <c r="F1" s="288"/>
      <c r="G1" s="294"/>
      <c r="H1" s="303"/>
      <c r="I1" s="293"/>
      <c r="J1" s="294"/>
      <c r="K1" s="294"/>
      <c r="L1" s="302" t="s">
        <v>97</v>
      </c>
    </row>
    <row r="2" spans="1:12" s="266" customFormat="1">
      <c r="A2" s="301" t="s">
        <v>128</v>
      </c>
      <c r="B2" s="293"/>
      <c r="C2" s="293"/>
      <c r="D2" s="293"/>
      <c r="E2" s="294"/>
      <c r="F2" s="288"/>
      <c r="G2" s="294"/>
      <c r="H2" s="300"/>
      <c r="I2" s="293"/>
      <c r="J2" s="294"/>
      <c r="K2" s="467" t="s">
        <v>475</v>
      </c>
      <c r="L2" s="468"/>
    </row>
    <row r="3" spans="1:12" s="266" customFormat="1">
      <c r="A3" s="299"/>
      <c r="B3" s="293"/>
      <c r="C3" s="298"/>
      <c r="D3" s="297"/>
      <c r="E3" s="294"/>
      <c r="F3" s="296"/>
      <c r="G3" s="294"/>
      <c r="H3" s="294"/>
      <c r="I3" s="288"/>
      <c r="J3" s="293"/>
      <c r="K3" s="293"/>
      <c r="L3" s="292"/>
    </row>
    <row r="4" spans="1:12" s="266" customFormat="1">
      <c r="A4" s="325" t="s">
        <v>257</v>
      </c>
      <c r="B4" s="288"/>
      <c r="C4" s="288"/>
      <c r="D4" s="332"/>
      <c r="E4" s="333"/>
      <c r="F4" s="295"/>
      <c r="G4" s="294"/>
      <c r="H4" s="334"/>
      <c r="I4" s="333"/>
      <c r="J4" s="293"/>
      <c r="K4" s="294"/>
      <c r="L4" s="292"/>
    </row>
    <row r="5" spans="1:12" s="266" customFormat="1" ht="15.75" thickBot="1">
      <c r="A5" s="471" t="s">
        <v>476</v>
      </c>
      <c r="B5" s="471"/>
      <c r="C5" s="471"/>
      <c r="D5" s="471"/>
      <c r="E5" s="471"/>
      <c r="F5" s="471"/>
      <c r="G5" s="295"/>
      <c r="H5" s="295"/>
      <c r="I5" s="294"/>
      <c r="J5" s="293"/>
      <c r="K5" s="293"/>
      <c r="L5" s="292"/>
    </row>
    <row r="6" spans="1:12" ht="15.75" thickBot="1">
      <c r="A6" s="291"/>
      <c r="B6" s="290"/>
      <c r="C6" s="289"/>
      <c r="D6" s="289"/>
      <c r="E6" s="289"/>
      <c r="F6" s="288"/>
      <c r="G6" s="288"/>
      <c r="H6" s="288"/>
      <c r="I6" s="474" t="s">
        <v>402</v>
      </c>
      <c r="J6" s="475"/>
      <c r="K6" s="476"/>
      <c r="L6" s="287"/>
    </row>
    <row r="7" spans="1:12" s="275" customFormat="1" ht="51.75" thickBot="1">
      <c r="A7" s="286" t="s">
        <v>64</v>
      </c>
      <c r="B7" s="285" t="s">
        <v>129</v>
      </c>
      <c r="C7" s="285" t="s">
        <v>401</v>
      </c>
      <c r="D7" s="284" t="s">
        <v>262</v>
      </c>
      <c r="E7" s="283" t="s">
        <v>400</v>
      </c>
      <c r="F7" s="282" t="s">
        <v>399</v>
      </c>
      <c r="G7" s="281" t="s">
        <v>216</v>
      </c>
      <c r="H7" s="280" t="s">
        <v>213</v>
      </c>
      <c r="I7" s="279" t="s">
        <v>398</v>
      </c>
      <c r="J7" s="278" t="s">
        <v>259</v>
      </c>
      <c r="K7" s="277" t="s">
        <v>217</v>
      </c>
      <c r="L7" s="276" t="s">
        <v>218</v>
      </c>
    </row>
    <row r="8" spans="1:12" s="269" customFormat="1" ht="15.75" thickBot="1">
      <c r="A8" s="273">
        <v>1</v>
      </c>
      <c r="B8" s="272">
        <v>2</v>
      </c>
      <c r="C8" s="274">
        <v>3</v>
      </c>
      <c r="D8" s="274">
        <v>4</v>
      </c>
      <c r="E8" s="273">
        <v>5</v>
      </c>
      <c r="F8" s="272">
        <v>6</v>
      </c>
      <c r="G8" s="274">
        <v>7</v>
      </c>
      <c r="H8" s="272">
        <v>8</v>
      </c>
      <c r="I8" s="273">
        <v>9</v>
      </c>
      <c r="J8" s="272">
        <v>10</v>
      </c>
      <c r="K8" s="271">
        <v>11</v>
      </c>
      <c r="L8" s="270">
        <v>12</v>
      </c>
    </row>
    <row r="9" spans="1:12" ht="25.5">
      <c r="A9" s="268">
        <v>1</v>
      </c>
      <c r="B9" s="385">
        <v>44075</v>
      </c>
      <c r="C9" s="387" t="s">
        <v>477</v>
      </c>
      <c r="D9" s="386">
        <v>60000</v>
      </c>
      <c r="E9" s="389" t="s">
        <v>478</v>
      </c>
      <c r="F9" s="389" t="s">
        <v>479</v>
      </c>
      <c r="G9" s="389" t="s">
        <v>480</v>
      </c>
      <c r="H9" s="390" t="s">
        <v>481</v>
      </c>
      <c r="I9" s="391"/>
      <c r="J9" s="392"/>
      <c r="K9" s="393"/>
      <c r="L9" s="394"/>
    </row>
    <row r="10" spans="1:12" ht="25.5">
      <c r="A10" s="268">
        <v>2</v>
      </c>
      <c r="B10" s="385">
        <v>44095</v>
      </c>
      <c r="C10" s="387" t="s">
        <v>477</v>
      </c>
      <c r="D10" s="386">
        <v>50000</v>
      </c>
      <c r="E10" s="389" t="s">
        <v>482</v>
      </c>
      <c r="F10" s="389" t="s">
        <v>483</v>
      </c>
      <c r="G10" s="389" t="s">
        <v>484</v>
      </c>
      <c r="H10" s="389" t="s">
        <v>481</v>
      </c>
      <c r="I10" s="391"/>
      <c r="J10" s="392"/>
      <c r="K10" s="393"/>
      <c r="L10" s="394"/>
    </row>
    <row r="11" spans="1:12" ht="25.5">
      <c r="A11" s="268">
        <v>3</v>
      </c>
      <c r="B11" s="385">
        <v>44092</v>
      </c>
      <c r="C11" s="387" t="s">
        <v>477</v>
      </c>
      <c r="D11" s="386">
        <v>50000</v>
      </c>
      <c r="E11" s="389" t="s">
        <v>485</v>
      </c>
      <c r="F11" s="389">
        <v>60001110527</v>
      </c>
      <c r="G11" s="389" t="s">
        <v>486</v>
      </c>
      <c r="H11" s="389" t="s">
        <v>487</v>
      </c>
      <c r="I11" s="391"/>
      <c r="J11" s="392"/>
      <c r="K11" s="393"/>
      <c r="L11" s="394"/>
    </row>
    <row r="12" spans="1:12" ht="25.5">
      <c r="A12" s="268">
        <v>4</v>
      </c>
      <c r="B12" s="385">
        <v>44090</v>
      </c>
      <c r="C12" s="387" t="s">
        <v>477</v>
      </c>
      <c r="D12" s="386">
        <v>10000</v>
      </c>
      <c r="E12" s="389" t="s">
        <v>488</v>
      </c>
      <c r="F12" s="389" t="s">
        <v>489</v>
      </c>
      <c r="G12" s="389" t="s">
        <v>490</v>
      </c>
      <c r="H12" s="389" t="s">
        <v>481</v>
      </c>
      <c r="I12" s="391"/>
      <c r="J12" s="392"/>
      <c r="K12" s="393"/>
      <c r="L12" s="394"/>
    </row>
    <row r="13" spans="1:12" ht="25.5">
      <c r="A13" s="268">
        <v>5</v>
      </c>
      <c r="B13" s="385">
        <v>44075</v>
      </c>
      <c r="C13" s="387" t="s">
        <v>477</v>
      </c>
      <c r="D13" s="386">
        <v>10000</v>
      </c>
      <c r="E13" s="389" t="s">
        <v>491</v>
      </c>
      <c r="F13" s="389" t="s">
        <v>492</v>
      </c>
      <c r="G13" s="389" t="s">
        <v>493</v>
      </c>
      <c r="H13" s="389" t="s">
        <v>487</v>
      </c>
      <c r="I13" s="391"/>
      <c r="J13" s="392"/>
      <c r="K13" s="393"/>
      <c r="L13" s="394"/>
    </row>
    <row r="14" spans="1:12" ht="25.5">
      <c r="A14" s="268">
        <v>6</v>
      </c>
      <c r="B14" s="385">
        <v>44090</v>
      </c>
      <c r="C14" s="387" t="s">
        <v>477</v>
      </c>
      <c r="D14" s="386">
        <v>60000</v>
      </c>
      <c r="E14" s="389" t="s">
        <v>494</v>
      </c>
      <c r="F14" s="389" t="s">
        <v>495</v>
      </c>
      <c r="G14" s="389" t="s">
        <v>496</v>
      </c>
      <c r="H14" s="389" t="s">
        <v>481</v>
      </c>
      <c r="I14" s="391"/>
      <c r="J14" s="392"/>
      <c r="K14" s="393"/>
      <c r="L14" s="394"/>
    </row>
    <row r="15" spans="1:12" ht="25.5">
      <c r="A15" s="268">
        <v>7</v>
      </c>
      <c r="B15" s="385">
        <v>44090</v>
      </c>
      <c r="C15" s="387" t="s">
        <v>477</v>
      </c>
      <c r="D15" s="386">
        <v>59900</v>
      </c>
      <c r="E15" s="389" t="s">
        <v>497</v>
      </c>
      <c r="F15" s="389" t="s">
        <v>498</v>
      </c>
      <c r="G15" s="389" t="s">
        <v>499</v>
      </c>
      <c r="H15" s="389" t="s">
        <v>481</v>
      </c>
      <c r="I15" s="391"/>
      <c r="J15" s="392"/>
      <c r="K15" s="393"/>
      <c r="L15" s="394"/>
    </row>
    <row r="16" spans="1:12" ht="25.5">
      <c r="A16" s="268">
        <v>8</v>
      </c>
      <c r="B16" s="385">
        <v>44090</v>
      </c>
      <c r="C16" s="387" t="s">
        <v>477</v>
      </c>
      <c r="D16" s="386">
        <v>20000</v>
      </c>
      <c r="E16" s="389" t="s">
        <v>500</v>
      </c>
      <c r="F16" s="389" t="s">
        <v>501</v>
      </c>
      <c r="G16" s="389" t="s">
        <v>502</v>
      </c>
      <c r="H16" s="389" t="s">
        <v>503</v>
      </c>
      <c r="I16" s="391"/>
      <c r="J16" s="392"/>
      <c r="K16" s="393"/>
      <c r="L16" s="394"/>
    </row>
    <row r="17" spans="1:12" ht="25.5">
      <c r="A17" s="268">
        <v>9</v>
      </c>
      <c r="B17" s="385">
        <v>44088</v>
      </c>
      <c r="C17" s="387" t="s">
        <v>477</v>
      </c>
      <c r="D17" s="386">
        <v>30000</v>
      </c>
      <c r="E17" s="389" t="s">
        <v>504</v>
      </c>
      <c r="F17" s="389" t="s">
        <v>505</v>
      </c>
      <c r="G17" s="389" t="s">
        <v>506</v>
      </c>
      <c r="H17" s="389" t="s">
        <v>507</v>
      </c>
      <c r="I17" s="391"/>
      <c r="J17" s="392"/>
      <c r="K17" s="393"/>
      <c r="L17" s="394"/>
    </row>
    <row r="18" spans="1:12" ht="25.5">
      <c r="A18" s="268">
        <v>10</v>
      </c>
      <c r="B18" s="385">
        <v>44088</v>
      </c>
      <c r="C18" s="387" t="s">
        <v>477</v>
      </c>
      <c r="D18" s="386">
        <v>50000</v>
      </c>
      <c r="E18" s="389" t="s">
        <v>508</v>
      </c>
      <c r="F18" s="389" t="s">
        <v>509</v>
      </c>
      <c r="G18" s="389" t="s">
        <v>510</v>
      </c>
      <c r="H18" s="389" t="s">
        <v>507</v>
      </c>
      <c r="I18" s="391"/>
      <c r="J18" s="392"/>
      <c r="K18" s="393"/>
      <c r="L18" s="394"/>
    </row>
    <row r="19" spans="1:12" ht="25.5">
      <c r="A19" s="268">
        <v>11</v>
      </c>
      <c r="B19" s="385">
        <v>44076</v>
      </c>
      <c r="C19" s="387" t="s">
        <v>477</v>
      </c>
      <c r="D19" s="386">
        <v>60000</v>
      </c>
      <c r="E19" s="389" t="s">
        <v>511</v>
      </c>
      <c r="F19" s="389" t="s">
        <v>512</v>
      </c>
      <c r="G19" s="389" t="s">
        <v>513</v>
      </c>
      <c r="H19" s="389" t="s">
        <v>481</v>
      </c>
      <c r="I19" s="391"/>
      <c r="J19" s="392"/>
      <c r="K19" s="393"/>
      <c r="L19" s="394"/>
    </row>
    <row r="20" spans="1:12" ht="25.5">
      <c r="A20" s="268">
        <v>12</v>
      </c>
      <c r="B20" s="385">
        <v>44088</v>
      </c>
      <c r="C20" s="387" t="s">
        <v>477</v>
      </c>
      <c r="D20" s="386">
        <v>50000</v>
      </c>
      <c r="E20" s="389" t="s">
        <v>514</v>
      </c>
      <c r="F20" s="389" t="s">
        <v>515</v>
      </c>
      <c r="G20" s="389" t="s">
        <v>516</v>
      </c>
      <c r="H20" s="389" t="s">
        <v>507</v>
      </c>
      <c r="I20" s="391"/>
      <c r="J20" s="392"/>
      <c r="K20" s="393"/>
      <c r="L20" s="394"/>
    </row>
    <row r="21" spans="1:12" ht="25.5">
      <c r="A21" s="268">
        <v>13</v>
      </c>
      <c r="B21" s="385">
        <v>44085</v>
      </c>
      <c r="C21" s="387" t="s">
        <v>477</v>
      </c>
      <c r="D21" s="386">
        <v>10000</v>
      </c>
      <c r="E21" s="389" t="s">
        <v>517</v>
      </c>
      <c r="F21" s="389" t="s">
        <v>518</v>
      </c>
      <c r="G21" s="389" t="s">
        <v>519</v>
      </c>
      <c r="H21" s="389" t="s">
        <v>481</v>
      </c>
      <c r="I21" s="391"/>
      <c r="J21" s="392"/>
      <c r="K21" s="393"/>
      <c r="L21" s="394"/>
    </row>
    <row r="22" spans="1:12" ht="25.5">
      <c r="A22" s="268">
        <v>14</v>
      </c>
      <c r="B22" s="385">
        <v>44085</v>
      </c>
      <c r="C22" s="387" t="s">
        <v>477</v>
      </c>
      <c r="D22" s="386">
        <v>10000</v>
      </c>
      <c r="E22" s="389" t="s">
        <v>520</v>
      </c>
      <c r="F22" s="389" t="s">
        <v>521</v>
      </c>
      <c r="G22" s="389" t="s">
        <v>522</v>
      </c>
      <c r="H22" s="389" t="s">
        <v>503</v>
      </c>
      <c r="I22" s="391"/>
      <c r="J22" s="392"/>
      <c r="K22" s="393"/>
      <c r="L22" s="394"/>
    </row>
    <row r="23" spans="1:12" ht="25.5">
      <c r="A23" s="268">
        <v>15</v>
      </c>
      <c r="B23" s="385">
        <v>44085</v>
      </c>
      <c r="C23" s="387" t="s">
        <v>477</v>
      </c>
      <c r="D23" s="386">
        <v>10000</v>
      </c>
      <c r="E23" s="389" t="s">
        <v>523</v>
      </c>
      <c r="F23" s="389" t="s">
        <v>524</v>
      </c>
      <c r="G23" s="389" t="s">
        <v>525</v>
      </c>
      <c r="H23" s="389" t="s">
        <v>503</v>
      </c>
      <c r="I23" s="391"/>
      <c r="J23" s="392"/>
      <c r="K23" s="393"/>
      <c r="L23" s="394"/>
    </row>
    <row r="24" spans="1:12" ht="25.5">
      <c r="A24" s="268">
        <v>16</v>
      </c>
      <c r="B24" s="385">
        <v>44085</v>
      </c>
      <c r="C24" s="387" t="s">
        <v>477</v>
      </c>
      <c r="D24" s="386">
        <v>50000</v>
      </c>
      <c r="E24" s="389" t="s">
        <v>526</v>
      </c>
      <c r="F24" s="389" t="s">
        <v>527</v>
      </c>
      <c r="G24" s="389" t="s">
        <v>528</v>
      </c>
      <c r="H24" s="389" t="s">
        <v>487</v>
      </c>
      <c r="I24" s="391"/>
      <c r="J24" s="392"/>
      <c r="K24" s="393"/>
      <c r="L24" s="394"/>
    </row>
    <row r="25" spans="1:12" ht="25.5">
      <c r="A25" s="268">
        <v>17</v>
      </c>
      <c r="B25" s="385">
        <v>44085</v>
      </c>
      <c r="C25" s="387" t="s">
        <v>477</v>
      </c>
      <c r="D25" s="386">
        <v>40000</v>
      </c>
      <c r="E25" s="389" t="s">
        <v>529</v>
      </c>
      <c r="F25" s="389" t="s">
        <v>530</v>
      </c>
      <c r="G25" s="389" t="s">
        <v>531</v>
      </c>
      <c r="H25" s="389" t="s">
        <v>487</v>
      </c>
      <c r="I25" s="391"/>
      <c r="J25" s="392"/>
      <c r="K25" s="393"/>
      <c r="L25" s="394"/>
    </row>
    <row r="26" spans="1:12" ht="25.5">
      <c r="A26" s="268">
        <v>18</v>
      </c>
      <c r="B26" s="385">
        <v>44085</v>
      </c>
      <c r="C26" s="387" t="s">
        <v>477</v>
      </c>
      <c r="D26" s="386">
        <v>20000</v>
      </c>
      <c r="E26" s="389" t="s">
        <v>523</v>
      </c>
      <c r="F26" s="389" t="s">
        <v>524</v>
      </c>
      <c r="G26" s="389" t="s">
        <v>525</v>
      </c>
      <c r="H26" s="389" t="s">
        <v>481</v>
      </c>
      <c r="I26" s="391"/>
      <c r="J26" s="392"/>
      <c r="K26" s="393"/>
      <c r="L26" s="394"/>
    </row>
    <row r="27" spans="1:12" ht="25.5">
      <c r="A27" s="268">
        <v>19</v>
      </c>
      <c r="B27" s="385">
        <v>44084</v>
      </c>
      <c r="C27" s="387" t="s">
        <v>477</v>
      </c>
      <c r="D27" s="386">
        <v>10000</v>
      </c>
      <c r="E27" s="389" t="s">
        <v>532</v>
      </c>
      <c r="F27" s="389" t="s">
        <v>533</v>
      </c>
      <c r="G27" s="389" t="s">
        <v>534</v>
      </c>
      <c r="H27" s="389" t="s">
        <v>503</v>
      </c>
      <c r="I27" s="391"/>
      <c r="J27" s="392"/>
      <c r="K27" s="393"/>
      <c r="L27" s="394"/>
    </row>
    <row r="28" spans="1:12" ht="25.5">
      <c r="A28" s="268">
        <v>20</v>
      </c>
      <c r="B28" s="385">
        <v>44079</v>
      </c>
      <c r="C28" s="387" t="s">
        <v>477</v>
      </c>
      <c r="D28" s="386">
        <v>10000</v>
      </c>
      <c r="E28" s="389" t="s">
        <v>532</v>
      </c>
      <c r="F28" s="389" t="s">
        <v>533</v>
      </c>
      <c r="G28" s="389" t="s">
        <v>535</v>
      </c>
      <c r="H28" s="389" t="s">
        <v>481</v>
      </c>
      <c r="I28" s="391"/>
      <c r="J28" s="392"/>
      <c r="K28" s="393"/>
      <c r="L28" s="394"/>
    </row>
    <row r="29" spans="1:12" ht="25.5">
      <c r="A29" s="268">
        <v>21</v>
      </c>
      <c r="B29" s="385">
        <v>44081</v>
      </c>
      <c r="C29" s="387" t="s">
        <v>477</v>
      </c>
      <c r="D29" s="386">
        <v>50000</v>
      </c>
      <c r="E29" s="389" t="s">
        <v>536</v>
      </c>
      <c r="F29" s="389" t="s">
        <v>537</v>
      </c>
      <c r="G29" s="389" t="s">
        <v>538</v>
      </c>
      <c r="H29" s="389" t="s">
        <v>481</v>
      </c>
      <c r="I29" s="391"/>
      <c r="J29" s="392"/>
      <c r="K29" s="393"/>
      <c r="L29" s="394"/>
    </row>
    <row r="30" spans="1:12" ht="25.5">
      <c r="A30" s="268">
        <v>22</v>
      </c>
      <c r="B30" s="385">
        <v>44084</v>
      </c>
      <c r="C30" s="387" t="s">
        <v>477</v>
      </c>
      <c r="D30" s="386">
        <v>10000</v>
      </c>
      <c r="E30" s="389" t="s">
        <v>539</v>
      </c>
      <c r="F30" s="389" t="s">
        <v>540</v>
      </c>
      <c r="G30" s="389" t="s">
        <v>541</v>
      </c>
      <c r="H30" s="389" t="s">
        <v>487</v>
      </c>
      <c r="I30" s="391"/>
      <c r="J30" s="392"/>
      <c r="K30" s="393"/>
      <c r="L30" s="394"/>
    </row>
    <row r="31" spans="1:12" ht="25.5">
      <c r="A31" s="268">
        <v>23</v>
      </c>
      <c r="B31" s="385">
        <v>44083</v>
      </c>
      <c r="C31" s="387" t="s">
        <v>477</v>
      </c>
      <c r="D31" s="386">
        <v>60000</v>
      </c>
      <c r="E31" s="389" t="s">
        <v>542</v>
      </c>
      <c r="F31" s="389" t="s">
        <v>543</v>
      </c>
      <c r="G31" s="389" t="s">
        <v>544</v>
      </c>
      <c r="H31" s="389" t="s">
        <v>481</v>
      </c>
      <c r="I31" s="391"/>
      <c r="J31" s="392"/>
      <c r="K31" s="393"/>
      <c r="L31" s="394"/>
    </row>
    <row r="32" spans="1:12" ht="25.5">
      <c r="A32" s="268">
        <v>24</v>
      </c>
      <c r="B32" s="385">
        <v>44082</v>
      </c>
      <c r="C32" s="387" t="s">
        <v>477</v>
      </c>
      <c r="D32" s="386">
        <v>29979</v>
      </c>
      <c r="E32" s="389" t="s">
        <v>545</v>
      </c>
      <c r="F32" s="389" t="s">
        <v>546</v>
      </c>
      <c r="G32" s="389" t="s">
        <v>547</v>
      </c>
      <c r="H32" s="389" t="s">
        <v>487</v>
      </c>
      <c r="I32" s="391"/>
      <c r="J32" s="392"/>
      <c r="K32" s="393"/>
      <c r="L32" s="394"/>
    </row>
    <row r="33" spans="1:12" ht="25.5">
      <c r="A33" s="268">
        <v>25</v>
      </c>
      <c r="B33" s="385">
        <v>44082</v>
      </c>
      <c r="C33" s="387" t="s">
        <v>477</v>
      </c>
      <c r="D33" s="386">
        <v>18000</v>
      </c>
      <c r="E33" s="389" t="s">
        <v>548</v>
      </c>
      <c r="F33" s="389" t="s">
        <v>549</v>
      </c>
      <c r="G33" s="389" t="s">
        <v>550</v>
      </c>
      <c r="H33" s="389" t="s">
        <v>481</v>
      </c>
      <c r="I33" s="391"/>
      <c r="J33" s="392"/>
      <c r="K33" s="393"/>
      <c r="L33" s="394"/>
    </row>
    <row r="34" spans="1:12" ht="25.5">
      <c r="A34" s="268">
        <v>26</v>
      </c>
      <c r="B34" s="385">
        <v>44083</v>
      </c>
      <c r="C34" s="387" t="s">
        <v>477</v>
      </c>
      <c r="D34" s="386">
        <v>5000</v>
      </c>
      <c r="E34" s="389" t="s">
        <v>551</v>
      </c>
      <c r="F34" s="389" t="s">
        <v>552</v>
      </c>
      <c r="G34" s="389" t="s">
        <v>553</v>
      </c>
      <c r="H34" s="389" t="s">
        <v>481</v>
      </c>
      <c r="I34" s="391"/>
      <c r="J34" s="392"/>
      <c r="K34" s="393"/>
      <c r="L34" s="394"/>
    </row>
    <row r="35" spans="1:12" ht="25.5">
      <c r="A35" s="268">
        <v>27</v>
      </c>
      <c r="B35" s="385">
        <v>44083</v>
      </c>
      <c r="C35" s="387" t="s">
        <v>477</v>
      </c>
      <c r="D35" s="386">
        <v>42000</v>
      </c>
      <c r="E35" s="389" t="s">
        <v>548</v>
      </c>
      <c r="F35" s="389" t="s">
        <v>549</v>
      </c>
      <c r="G35" s="389" t="s">
        <v>550</v>
      </c>
      <c r="H35" s="389" t="s">
        <v>481</v>
      </c>
      <c r="I35" s="391"/>
      <c r="J35" s="392"/>
      <c r="K35" s="393"/>
      <c r="L35" s="394"/>
    </row>
    <row r="36" spans="1:12" ht="25.5">
      <c r="A36" s="268">
        <v>28</v>
      </c>
      <c r="B36" s="385">
        <v>44083</v>
      </c>
      <c r="C36" s="387" t="s">
        <v>477</v>
      </c>
      <c r="D36" s="386">
        <v>45000</v>
      </c>
      <c r="E36" s="389" t="s">
        <v>554</v>
      </c>
      <c r="F36" s="389" t="s">
        <v>555</v>
      </c>
      <c r="G36" s="389" t="s">
        <v>556</v>
      </c>
      <c r="H36" s="389" t="s">
        <v>503</v>
      </c>
      <c r="I36" s="391"/>
      <c r="J36" s="392"/>
      <c r="K36" s="393"/>
      <c r="L36" s="394"/>
    </row>
    <row r="37" spans="1:12" ht="25.5">
      <c r="A37" s="268">
        <v>29</v>
      </c>
      <c r="B37" s="385">
        <v>44083</v>
      </c>
      <c r="C37" s="387" t="s">
        <v>477</v>
      </c>
      <c r="D37" s="386">
        <v>30000</v>
      </c>
      <c r="E37" s="389" t="s">
        <v>557</v>
      </c>
      <c r="F37" s="389" t="s">
        <v>558</v>
      </c>
      <c r="G37" s="389" t="s">
        <v>559</v>
      </c>
      <c r="H37" s="389" t="s">
        <v>507</v>
      </c>
      <c r="I37" s="391"/>
      <c r="J37" s="392"/>
      <c r="K37" s="393"/>
      <c r="L37" s="394"/>
    </row>
    <row r="38" spans="1:12" ht="25.5">
      <c r="A38" s="268">
        <v>30</v>
      </c>
      <c r="B38" s="385">
        <v>44096</v>
      </c>
      <c r="C38" s="395" t="s">
        <v>477</v>
      </c>
      <c r="D38" s="396">
        <v>40000</v>
      </c>
      <c r="E38" s="397" t="s">
        <v>560</v>
      </c>
      <c r="F38" s="389" t="s">
        <v>561</v>
      </c>
      <c r="G38" s="390" t="s">
        <v>562</v>
      </c>
      <c r="H38" s="390" t="s">
        <v>481</v>
      </c>
      <c r="I38" s="391"/>
      <c r="J38" s="392"/>
      <c r="K38" s="393"/>
      <c r="L38" s="394"/>
    </row>
    <row r="39" spans="1:12" ht="25.5">
      <c r="A39" s="268">
        <v>31</v>
      </c>
      <c r="B39" s="385">
        <v>44096</v>
      </c>
      <c r="C39" s="395" t="s">
        <v>477</v>
      </c>
      <c r="D39" s="398">
        <v>30000</v>
      </c>
      <c r="E39" s="388" t="s">
        <v>563</v>
      </c>
      <c r="F39" s="389" t="s">
        <v>564</v>
      </c>
      <c r="G39" s="389" t="s">
        <v>565</v>
      </c>
      <c r="H39" s="389" t="s">
        <v>481</v>
      </c>
      <c r="I39" s="399"/>
      <c r="J39" s="400"/>
      <c r="K39" s="401"/>
      <c r="L39" s="402"/>
    </row>
    <row r="40" spans="1:12" ht="25.5">
      <c r="A40" s="268">
        <v>32</v>
      </c>
      <c r="B40" s="385">
        <v>44097</v>
      </c>
      <c r="C40" s="395" t="s">
        <v>477</v>
      </c>
      <c r="D40" s="398">
        <v>10000</v>
      </c>
      <c r="E40" s="388" t="s">
        <v>566</v>
      </c>
      <c r="F40" s="403" t="s">
        <v>567</v>
      </c>
      <c r="G40" s="389" t="s">
        <v>568</v>
      </c>
      <c r="H40" s="389" t="s">
        <v>503</v>
      </c>
      <c r="I40" s="399"/>
      <c r="J40" s="400"/>
      <c r="K40" s="401"/>
      <c r="L40" s="402"/>
    </row>
    <row r="41" spans="1:12" ht="25.5">
      <c r="A41" s="268">
        <v>33</v>
      </c>
      <c r="B41" s="385">
        <v>44097</v>
      </c>
      <c r="C41" s="395" t="s">
        <v>477</v>
      </c>
      <c r="D41" s="398">
        <v>59958</v>
      </c>
      <c r="E41" s="388" t="s">
        <v>569</v>
      </c>
      <c r="F41" s="389" t="s">
        <v>570</v>
      </c>
      <c r="G41" s="389" t="s">
        <v>571</v>
      </c>
      <c r="H41" s="389" t="s">
        <v>487</v>
      </c>
      <c r="I41" s="399"/>
      <c r="J41" s="400"/>
      <c r="K41" s="401"/>
      <c r="L41" s="402"/>
    </row>
    <row r="42" spans="1:12" ht="25.5">
      <c r="A42" s="268">
        <v>34</v>
      </c>
      <c r="B42" s="385">
        <v>44099</v>
      </c>
      <c r="C42" s="395" t="s">
        <v>477</v>
      </c>
      <c r="D42" s="398">
        <v>60000</v>
      </c>
      <c r="E42" s="388" t="s">
        <v>572</v>
      </c>
      <c r="F42" s="389" t="s">
        <v>573</v>
      </c>
      <c r="G42" s="389" t="s">
        <v>574</v>
      </c>
      <c r="H42" s="389" t="s">
        <v>503</v>
      </c>
      <c r="I42" s="399"/>
      <c r="J42" s="400"/>
      <c r="K42" s="401"/>
      <c r="L42" s="402"/>
    </row>
    <row r="43" spans="1:12" ht="25.5">
      <c r="A43" s="268">
        <v>35</v>
      </c>
      <c r="B43" s="385">
        <v>44102</v>
      </c>
      <c r="C43" s="395" t="s">
        <v>477</v>
      </c>
      <c r="D43" s="398">
        <v>20000</v>
      </c>
      <c r="E43" s="388" t="s">
        <v>575</v>
      </c>
      <c r="F43" s="389" t="s">
        <v>576</v>
      </c>
      <c r="G43" s="389" t="s">
        <v>577</v>
      </c>
      <c r="H43" s="389" t="s">
        <v>487</v>
      </c>
      <c r="I43" s="399"/>
      <c r="J43" s="400"/>
      <c r="K43" s="401"/>
      <c r="L43" s="402"/>
    </row>
    <row r="44" spans="1:12" ht="25.5">
      <c r="A44" s="268">
        <v>36</v>
      </c>
      <c r="B44" s="385">
        <v>44102</v>
      </c>
      <c r="C44" s="395" t="s">
        <v>477</v>
      </c>
      <c r="D44" s="398">
        <v>20000</v>
      </c>
      <c r="E44" s="388" t="s">
        <v>578</v>
      </c>
      <c r="F44" s="389" t="s">
        <v>579</v>
      </c>
      <c r="G44" s="389" t="s">
        <v>580</v>
      </c>
      <c r="H44" s="389" t="s">
        <v>481</v>
      </c>
      <c r="I44" s="399"/>
      <c r="J44" s="400"/>
      <c r="K44" s="401"/>
      <c r="L44" s="402"/>
    </row>
    <row r="45" spans="1:12" ht="25.5">
      <c r="A45" s="268">
        <v>37</v>
      </c>
      <c r="B45" s="385">
        <v>44104</v>
      </c>
      <c r="C45" s="395" t="s">
        <v>477</v>
      </c>
      <c r="D45" s="398">
        <v>15000</v>
      </c>
      <c r="E45" s="388" t="s">
        <v>581</v>
      </c>
      <c r="F45" s="389" t="s">
        <v>582</v>
      </c>
      <c r="G45" s="389" t="s">
        <v>583</v>
      </c>
      <c r="H45" s="389" t="s">
        <v>481</v>
      </c>
      <c r="I45" s="399"/>
      <c r="J45" s="400"/>
      <c r="K45" s="401"/>
      <c r="L45" s="402"/>
    </row>
    <row r="46" spans="1:12" ht="25.5">
      <c r="A46" s="268">
        <v>38</v>
      </c>
      <c r="B46" s="385">
        <v>44105</v>
      </c>
      <c r="C46" s="395" t="s">
        <v>477</v>
      </c>
      <c r="D46" s="398">
        <v>60000</v>
      </c>
      <c r="E46" s="388" t="s">
        <v>584</v>
      </c>
      <c r="F46" s="389" t="s">
        <v>585</v>
      </c>
      <c r="G46" s="389" t="s">
        <v>586</v>
      </c>
      <c r="H46" s="389" t="s">
        <v>481</v>
      </c>
      <c r="I46" s="399"/>
      <c r="J46" s="400"/>
      <c r="K46" s="401"/>
      <c r="L46" s="402"/>
    </row>
    <row r="47" spans="1:12" ht="25.5">
      <c r="A47" s="268">
        <v>39</v>
      </c>
      <c r="B47" s="385">
        <v>44105</v>
      </c>
      <c r="C47" s="395" t="s">
        <v>477</v>
      </c>
      <c r="D47" s="398">
        <v>60000</v>
      </c>
      <c r="E47" s="388" t="s">
        <v>587</v>
      </c>
      <c r="F47" s="389" t="s">
        <v>588</v>
      </c>
      <c r="G47" s="389" t="s">
        <v>589</v>
      </c>
      <c r="H47" s="389" t="s">
        <v>481</v>
      </c>
      <c r="I47" s="399"/>
      <c r="J47" s="400"/>
      <c r="K47" s="401"/>
      <c r="L47" s="402"/>
    </row>
    <row r="48" spans="1:12" ht="25.5">
      <c r="A48" s="268">
        <v>40</v>
      </c>
      <c r="B48" s="385">
        <v>44106</v>
      </c>
      <c r="C48" s="395" t="s">
        <v>477</v>
      </c>
      <c r="D48" s="398">
        <v>40000</v>
      </c>
      <c r="E48" s="388" t="s">
        <v>590</v>
      </c>
      <c r="F48" s="389" t="s">
        <v>591</v>
      </c>
      <c r="G48" s="389" t="s">
        <v>592</v>
      </c>
      <c r="H48" s="389" t="s">
        <v>481</v>
      </c>
      <c r="I48" s="399"/>
      <c r="J48" s="400"/>
      <c r="K48" s="401"/>
      <c r="L48" s="402"/>
    </row>
    <row r="49" spans="1:12" ht="25.5">
      <c r="A49" s="268">
        <v>41</v>
      </c>
      <c r="B49" s="385">
        <v>44106</v>
      </c>
      <c r="C49" s="395" t="s">
        <v>477</v>
      </c>
      <c r="D49" s="398">
        <v>10000</v>
      </c>
      <c r="E49" s="388" t="s">
        <v>488</v>
      </c>
      <c r="F49" s="389" t="s">
        <v>489</v>
      </c>
      <c r="G49" s="389" t="s">
        <v>490</v>
      </c>
      <c r="H49" s="389" t="s">
        <v>481</v>
      </c>
      <c r="I49" s="399"/>
      <c r="J49" s="400"/>
      <c r="K49" s="401"/>
      <c r="L49" s="402"/>
    </row>
    <row r="50" spans="1:12" ht="25.5">
      <c r="A50" s="268">
        <v>42</v>
      </c>
      <c r="B50" s="385">
        <v>44106</v>
      </c>
      <c r="C50" s="395" t="s">
        <v>477</v>
      </c>
      <c r="D50" s="398">
        <v>10000</v>
      </c>
      <c r="E50" s="388" t="s">
        <v>593</v>
      </c>
      <c r="F50" s="389" t="s">
        <v>594</v>
      </c>
      <c r="G50" s="389" t="s">
        <v>595</v>
      </c>
      <c r="H50" s="389" t="s">
        <v>481</v>
      </c>
      <c r="I50" s="399"/>
      <c r="J50" s="400"/>
      <c r="K50" s="401"/>
      <c r="L50" s="402"/>
    </row>
    <row r="51" spans="1:12" ht="25.5">
      <c r="A51" s="268">
        <v>43</v>
      </c>
      <c r="B51" s="385">
        <v>44109</v>
      </c>
      <c r="C51" s="395" t="s">
        <v>477</v>
      </c>
      <c r="D51" s="398">
        <v>40000</v>
      </c>
      <c r="E51" s="388" t="s">
        <v>578</v>
      </c>
      <c r="F51" s="389" t="s">
        <v>579</v>
      </c>
      <c r="G51" s="389" t="s">
        <v>580</v>
      </c>
      <c r="H51" s="389" t="s">
        <v>503</v>
      </c>
      <c r="I51" s="399"/>
      <c r="J51" s="400"/>
      <c r="K51" s="401"/>
      <c r="L51" s="402"/>
    </row>
    <row r="52" spans="1:12" ht="25.5">
      <c r="A52" s="268">
        <v>44</v>
      </c>
      <c r="B52" s="385">
        <v>44109</v>
      </c>
      <c r="C52" s="395" t="s">
        <v>477</v>
      </c>
      <c r="D52" s="398">
        <v>60000</v>
      </c>
      <c r="E52" s="388" t="s">
        <v>596</v>
      </c>
      <c r="F52" s="389" t="s">
        <v>597</v>
      </c>
      <c r="G52" s="389" t="s">
        <v>598</v>
      </c>
      <c r="H52" s="389" t="s">
        <v>481</v>
      </c>
      <c r="I52" s="399"/>
      <c r="J52" s="400"/>
      <c r="K52" s="401"/>
      <c r="L52" s="402"/>
    </row>
    <row r="53" spans="1:12" ht="25.5">
      <c r="A53" s="268">
        <v>45</v>
      </c>
      <c r="B53" s="385">
        <v>44109</v>
      </c>
      <c r="C53" s="395" t="s">
        <v>477</v>
      </c>
      <c r="D53" s="398">
        <v>700</v>
      </c>
      <c r="E53" s="388" t="s">
        <v>599</v>
      </c>
      <c r="F53" s="389" t="s">
        <v>600</v>
      </c>
      <c r="G53" s="389" t="s">
        <v>601</v>
      </c>
      <c r="H53" s="389" t="s">
        <v>507</v>
      </c>
      <c r="I53" s="399"/>
      <c r="J53" s="400"/>
      <c r="K53" s="401"/>
      <c r="L53" s="402"/>
    </row>
    <row r="54" spans="1:12" ht="25.5">
      <c r="A54" s="268">
        <v>46</v>
      </c>
      <c r="B54" s="385">
        <v>44109</v>
      </c>
      <c r="C54" s="395" t="s">
        <v>477</v>
      </c>
      <c r="D54" s="398">
        <v>50000</v>
      </c>
      <c r="E54" s="388" t="s">
        <v>602</v>
      </c>
      <c r="F54" s="389" t="s">
        <v>603</v>
      </c>
      <c r="G54" s="389" t="s">
        <v>604</v>
      </c>
      <c r="H54" s="389" t="s">
        <v>503</v>
      </c>
      <c r="I54" s="399"/>
      <c r="J54" s="400"/>
      <c r="K54" s="401"/>
      <c r="L54" s="402"/>
    </row>
    <row r="55" spans="1:12" ht="25.5">
      <c r="A55" s="268">
        <v>47</v>
      </c>
      <c r="B55" s="385">
        <v>44109</v>
      </c>
      <c r="C55" s="395" t="s">
        <v>477</v>
      </c>
      <c r="D55" s="398">
        <v>20000</v>
      </c>
      <c r="E55" s="388" t="s">
        <v>605</v>
      </c>
      <c r="F55" s="389" t="s">
        <v>606</v>
      </c>
      <c r="G55" s="389" t="s">
        <v>607</v>
      </c>
      <c r="H55" s="389" t="s">
        <v>503</v>
      </c>
      <c r="I55" s="399"/>
      <c r="J55" s="400"/>
      <c r="K55" s="401"/>
      <c r="L55" s="402"/>
    </row>
    <row r="56" spans="1:12" ht="25.5">
      <c r="A56" s="268">
        <v>48</v>
      </c>
      <c r="B56" s="385">
        <v>44109</v>
      </c>
      <c r="C56" s="395" t="s">
        <v>477</v>
      </c>
      <c r="D56" s="404">
        <v>50000</v>
      </c>
      <c r="E56" s="405" t="s">
        <v>608</v>
      </c>
      <c r="F56" s="406" t="s">
        <v>609</v>
      </c>
      <c r="G56" s="406" t="s">
        <v>610</v>
      </c>
      <c r="H56" s="406" t="s">
        <v>503</v>
      </c>
      <c r="I56" s="407"/>
      <c r="J56" s="408"/>
      <c r="K56" s="409"/>
      <c r="L56" s="410"/>
    </row>
    <row r="57" spans="1:12" ht="25.5">
      <c r="A57" s="268">
        <v>49</v>
      </c>
      <c r="B57" s="385">
        <v>44110</v>
      </c>
      <c r="C57" s="395" t="s">
        <v>477</v>
      </c>
      <c r="D57" s="404">
        <v>60000</v>
      </c>
      <c r="E57" s="405" t="s">
        <v>611</v>
      </c>
      <c r="F57" s="406" t="s">
        <v>612</v>
      </c>
      <c r="G57" s="406" t="s">
        <v>613</v>
      </c>
      <c r="H57" s="406" t="s">
        <v>503</v>
      </c>
      <c r="I57" s="407"/>
      <c r="J57" s="408"/>
      <c r="K57" s="409"/>
      <c r="L57" s="410"/>
    </row>
    <row r="58" spans="1:12" ht="25.5">
      <c r="A58" s="268">
        <v>50</v>
      </c>
      <c r="B58" s="385">
        <v>44113</v>
      </c>
      <c r="C58" s="395" t="s">
        <v>477</v>
      </c>
      <c r="D58" s="404">
        <v>60000</v>
      </c>
      <c r="E58" s="405" t="s">
        <v>614</v>
      </c>
      <c r="F58" s="406" t="s">
        <v>615</v>
      </c>
      <c r="G58" s="406" t="s">
        <v>616</v>
      </c>
      <c r="H58" s="406" t="s">
        <v>481</v>
      </c>
      <c r="I58" s="407"/>
      <c r="J58" s="408"/>
      <c r="K58" s="409"/>
      <c r="L58" s="410"/>
    </row>
    <row r="59" spans="1:12" ht="25.5">
      <c r="A59" s="268">
        <v>51</v>
      </c>
      <c r="B59" s="385">
        <v>44113</v>
      </c>
      <c r="C59" s="395" t="s">
        <v>477</v>
      </c>
      <c r="D59" s="404">
        <v>60000</v>
      </c>
      <c r="E59" s="405" t="s">
        <v>617</v>
      </c>
      <c r="F59" s="406" t="s">
        <v>618</v>
      </c>
      <c r="G59" s="406" t="s">
        <v>619</v>
      </c>
      <c r="H59" s="406" t="s">
        <v>503</v>
      </c>
      <c r="I59" s="407"/>
      <c r="J59" s="408"/>
      <c r="K59" s="409"/>
      <c r="L59" s="410"/>
    </row>
    <row r="60" spans="1:12" ht="25.5">
      <c r="A60" s="268">
        <v>52</v>
      </c>
      <c r="B60" s="385">
        <v>44113</v>
      </c>
      <c r="C60" s="395" t="s">
        <v>477</v>
      </c>
      <c r="D60" s="404">
        <v>59958</v>
      </c>
      <c r="E60" s="405" t="s">
        <v>620</v>
      </c>
      <c r="F60" s="406" t="s">
        <v>621</v>
      </c>
      <c r="G60" s="406" t="s">
        <v>622</v>
      </c>
      <c r="H60" s="406" t="s">
        <v>487</v>
      </c>
      <c r="I60" s="407"/>
      <c r="J60" s="408"/>
      <c r="K60" s="409"/>
      <c r="L60" s="410"/>
    </row>
    <row r="61" spans="1:12" ht="25.5">
      <c r="A61" s="268">
        <v>53</v>
      </c>
      <c r="B61" s="385">
        <v>44113</v>
      </c>
      <c r="C61" s="395" t="s">
        <v>477</v>
      </c>
      <c r="D61" s="404">
        <v>40000</v>
      </c>
      <c r="E61" s="405" t="s">
        <v>623</v>
      </c>
      <c r="F61" s="406" t="s">
        <v>624</v>
      </c>
      <c r="G61" s="406" t="s">
        <v>625</v>
      </c>
      <c r="H61" s="406" t="s">
        <v>503</v>
      </c>
      <c r="I61" s="407"/>
      <c r="J61" s="408"/>
      <c r="K61" s="409"/>
      <c r="L61" s="410"/>
    </row>
    <row r="62" spans="1:12" ht="25.5">
      <c r="A62" s="268">
        <v>54</v>
      </c>
      <c r="B62" s="385">
        <v>44116</v>
      </c>
      <c r="C62" s="395" t="s">
        <v>477</v>
      </c>
      <c r="D62" s="404">
        <v>60000</v>
      </c>
      <c r="E62" s="405" t="s">
        <v>626</v>
      </c>
      <c r="F62" s="406" t="s">
        <v>627</v>
      </c>
      <c r="G62" s="406" t="s">
        <v>628</v>
      </c>
      <c r="H62" s="406" t="s">
        <v>481</v>
      </c>
      <c r="I62" s="407"/>
      <c r="J62" s="408"/>
      <c r="K62" s="409"/>
      <c r="L62" s="410"/>
    </row>
    <row r="63" spans="1:12" ht="25.5">
      <c r="A63" s="268">
        <v>55</v>
      </c>
      <c r="B63" s="385">
        <v>44116</v>
      </c>
      <c r="C63" s="395" t="s">
        <v>477</v>
      </c>
      <c r="D63" s="404">
        <v>60000</v>
      </c>
      <c r="E63" s="405" t="s">
        <v>629</v>
      </c>
      <c r="F63" s="406" t="s">
        <v>630</v>
      </c>
      <c r="G63" s="406" t="s">
        <v>631</v>
      </c>
      <c r="H63" s="406" t="s">
        <v>481</v>
      </c>
      <c r="I63" s="407"/>
      <c r="J63" s="408"/>
      <c r="K63" s="409"/>
      <c r="L63" s="410"/>
    </row>
    <row r="64" spans="1:12" ht="25.5">
      <c r="A64" s="268">
        <v>56</v>
      </c>
      <c r="B64" s="411">
        <v>44134</v>
      </c>
      <c r="C64" s="387" t="s">
        <v>477</v>
      </c>
      <c r="D64" s="386">
        <v>9993</v>
      </c>
      <c r="E64" s="387" t="s">
        <v>640</v>
      </c>
      <c r="F64" s="413" t="s">
        <v>641</v>
      </c>
      <c r="G64" s="389" t="s">
        <v>642</v>
      </c>
      <c r="H64" s="389" t="s">
        <v>487</v>
      </c>
      <c r="I64" s="400"/>
      <c r="J64" s="400"/>
      <c r="K64" s="412"/>
      <c r="L64" s="387"/>
    </row>
    <row r="65" spans="1:12" ht="25.5">
      <c r="A65" s="268">
        <v>57</v>
      </c>
      <c r="B65" s="411">
        <v>44134</v>
      </c>
      <c r="C65" s="387" t="s">
        <v>477</v>
      </c>
      <c r="D65" s="386">
        <v>10000</v>
      </c>
      <c r="E65" s="387" t="s">
        <v>643</v>
      </c>
      <c r="F65" s="389" t="s">
        <v>644</v>
      </c>
      <c r="G65" s="389" t="s">
        <v>645</v>
      </c>
      <c r="H65" s="389" t="s">
        <v>646</v>
      </c>
      <c r="I65" s="400"/>
      <c r="J65" s="400"/>
      <c r="K65" s="412"/>
      <c r="L65" s="387"/>
    </row>
    <row r="66" spans="1:12" ht="25.5">
      <c r="A66" s="268">
        <v>58</v>
      </c>
      <c r="B66" s="411">
        <v>44134</v>
      </c>
      <c r="C66" s="387" t="s">
        <v>477</v>
      </c>
      <c r="D66" s="386">
        <v>10000</v>
      </c>
      <c r="E66" s="387" t="s">
        <v>647</v>
      </c>
      <c r="F66" s="389" t="s">
        <v>648</v>
      </c>
      <c r="G66" s="389" t="s">
        <v>649</v>
      </c>
      <c r="H66" s="389" t="s">
        <v>646</v>
      </c>
      <c r="I66" s="400"/>
      <c r="J66" s="400"/>
      <c r="K66" s="412"/>
      <c r="L66" s="387"/>
    </row>
    <row r="67" spans="1:12" ht="25.5">
      <c r="A67" s="268">
        <v>59</v>
      </c>
      <c r="B67" s="385">
        <v>44133</v>
      </c>
      <c r="C67" s="387" t="s">
        <v>477</v>
      </c>
      <c r="D67" s="398">
        <v>5000</v>
      </c>
      <c r="E67" s="388" t="s">
        <v>650</v>
      </c>
      <c r="F67" s="389" t="s">
        <v>651</v>
      </c>
      <c r="G67" s="389" t="s">
        <v>652</v>
      </c>
      <c r="H67" s="389" t="s">
        <v>646</v>
      </c>
      <c r="I67" s="399"/>
      <c r="J67" s="400"/>
      <c r="K67" s="401"/>
      <c r="L67" s="402"/>
    </row>
    <row r="68" spans="1:12" ht="25.5">
      <c r="A68" s="268">
        <v>60</v>
      </c>
      <c r="B68" s="385">
        <v>44133</v>
      </c>
      <c r="C68" s="387" t="s">
        <v>477</v>
      </c>
      <c r="D68" s="398">
        <v>7000</v>
      </c>
      <c r="E68" s="388" t="s">
        <v>650</v>
      </c>
      <c r="F68" s="389" t="s">
        <v>651</v>
      </c>
      <c r="G68" s="389" t="s">
        <v>652</v>
      </c>
      <c r="H68" s="389" t="s">
        <v>646</v>
      </c>
      <c r="I68" s="399"/>
      <c r="J68" s="400"/>
      <c r="K68" s="401"/>
      <c r="L68" s="402"/>
    </row>
    <row r="69" spans="1:12" ht="25.5">
      <c r="A69" s="268">
        <v>61</v>
      </c>
      <c r="B69" s="385">
        <v>44133</v>
      </c>
      <c r="C69" s="387" t="s">
        <v>477</v>
      </c>
      <c r="D69" s="398">
        <v>8000</v>
      </c>
      <c r="E69" s="388" t="s">
        <v>653</v>
      </c>
      <c r="F69" s="389" t="s">
        <v>654</v>
      </c>
      <c r="G69" s="389" t="s">
        <v>655</v>
      </c>
      <c r="H69" s="389" t="s">
        <v>646</v>
      </c>
      <c r="I69" s="399"/>
      <c r="J69" s="400"/>
      <c r="K69" s="401"/>
      <c r="L69" s="402"/>
    </row>
    <row r="70" spans="1:12" ht="25.5">
      <c r="A70" s="268">
        <v>62</v>
      </c>
      <c r="B70" s="385">
        <v>44133</v>
      </c>
      <c r="C70" s="387" t="s">
        <v>477</v>
      </c>
      <c r="D70" s="398">
        <v>35000</v>
      </c>
      <c r="E70" s="388" t="s">
        <v>656</v>
      </c>
      <c r="F70" s="389" t="s">
        <v>657</v>
      </c>
      <c r="G70" s="389" t="s">
        <v>658</v>
      </c>
      <c r="H70" s="389" t="s">
        <v>646</v>
      </c>
      <c r="I70" s="399"/>
      <c r="J70" s="400"/>
      <c r="K70" s="401"/>
      <c r="L70" s="402"/>
    </row>
    <row r="71" spans="1:12" ht="25.5">
      <c r="A71" s="268">
        <v>63</v>
      </c>
      <c r="B71" s="385">
        <v>44131</v>
      </c>
      <c r="C71" s="387" t="s">
        <v>477</v>
      </c>
      <c r="D71" s="398">
        <v>40000</v>
      </c>
      <c r="E71" s="388" t="s">
        <v>659</v>
      </c>
      <c r="F71" s="389" t="s">
        <v>660</v>
      </c>
      <c r="G71" s="389" t="s">
        <v>661</v>
      </c>
      <c r="H71" s="389" t="s">
        <v>646</v>
      </c>
      <c r="I71" s="399"/>
      <c r="J71" s="400"/>
      <c r="K71" s="401"/>
      <c r="L71" s="402"/>
    </row>
    <row r="72" spans="1:12" ht="25.5">
      <c r="A72" s="268">
        <v>64</v>
      </c>
      <c r="B72" s="385">
        <v>44130</v>
      </c>
      <c r="C72" s="387" t="s">
        <v>477</v>
      </c>
      <c r="D72" s="398">
        <v>60000</v>
      </c>
      <c r="E72" s="388" t="s">
        <v>662</v>
      </c>
      <c r="F72" s="389" t="s">
        <v>663</v>
      </c>
      <c r="G72" s="389" t="s">
        <v>664</v>
      </c>
      <c r="H72" s="389" t="s">
        <v>646</v>
      </c>
      <c r="I72" s="399"/>
      <c r="J72" s="400"/>
      <c r="K72" s="401"/>
      <c r="L72" s="402"/>
    </row>
    <row r="73" spans="1:12" ht="25.5">
      <c r="A73" s="268">
        <v>65</v>
      </c>
      <c r="B73" s="385">
        <v>44130</v>
      </c>
      <c r="C73" s="387" t="s">
        <v>477</v>
      </c>
      <c r="D73" s="398">
        <v>30000</v>
      </c>
      <c r="E73" s="388" t="s">
        <v>665</v>
      </c>
      <c r="F73" s="389" t="s">
        <v>666</v>
      </c>
      <c r="G73" s="389" t="s">
        <v>667</v>
      </c>
      <c r="H73" s="389" t="s">
        <v>646</v>
      </c>
      <c r="I73" s="399"/>
      <c r="J73" s="400"/>
      <c r="K73" s="401"/>
      <c r="L73" s="402"/>
    </row>
    <row r="74" spans="1:12" ht="25.5">
      <c r="A74" s="268">
        <v>66</v>
      </c>
      <c r="B74" s="385">
        <v>44127</v>
      </c>
      <c r="C74" s="387" t="s">
        <v>477</v>
      </c>
      <c r="D74" s="398">
        <v>40000</v>
      </c>
      <c r="E74" s="388" t="s">
        <v>668</v>
      </c>
      <c r="F74" s="389" t="s">
        <v>669</v>
      </c>
      <c r="G74" s="389" t="s">
        <v>670</v>
      </c>
      <c r="H74" s="389" t="s">
        <v>646</v>
      </c>
      <c r="I74" s="399"/>
      <c r="J74" s="400"/>
      <c r="K74" s="401"/>
      <c r="L74" s="402"/>
    </row>
    <row r="75" spans="1:12" ht="25.5">
      <c r="A75" s="268">
        <v>67</v>
      </c>
      <c r="B75" s="385">
        <v>44127</v>
      </c>
      <c r="C75" s="387" t="s">
        <v>477</v>
      </c>
      <c r="D75" s="398">
        <v>5000</v>
      </c>
      <c r="E75" s="388" t="s">
        <v>671</v>
      </c>
      <c r="F75" s="389" t="s">
        <v>672</v>
      </c>
      <c r="G75" s="389" t="s">
        <v>673</v>
      </c>
      <c r="H75" s="389" t="s">
        <v>646</v>
      </c>
      <c r="I75" s="399"/>
      <c r="J75" s="400"/>
      <c r="K75" s="401"/>
      <c r="L75" s="402"/>
    </row>
    <row r="76" spans="1:12" ht="25.5">
      <c r="A76" s="268">
        <v>68</v>
      </c>
      <c r="B76" s="385">
        <v>44126</v>
      </c>
      <c r="C76" s="387" t="s">
        <v>477</v>
      </c>
      <c r="D76" s="398">
        <v>4995</v>
      </c>
      <c r="E76" s="388" t="s">
        <v>674</v>
      </c>
      <c r="F76" s="389" t="s">
        <v>675</v>
      </c>
      <c r="G76" s="389" t="s">
        <v>676</v>
      </c>
      <c r="H76" s="389" t="s">
        <v>487</v>
      </c>
      <c r="I76" s="399"/>
      <c r="J76" s="400"/>
      <c r="K76" s="401"/>
      <c r="L76" s="402"/>
    </row>
    <row r="77" spans="1:12" ht="25.5">
      <c r="A77" s="268">
        <v>69</v>
      </c>
      <c r="B77" s="385">
        <v>44119</v>
      </c>
      <c r="C77" s="387" t="s">
        <v>477</v>
      </c>
      <c r="D77" s="398">
        <v>40000</v>
      </c>
      <c r="E77" s="388" t="s">
        <v>677</v>
      </c>
      <c r="F77" s="389" t="s">
        <v>678</v>
      </c>
      <c r="G77" s="389" t="s">
        <v>679</v>
      </c>
      <c r="H77" s="389" t="s">
        <v>646</v>
      </c>
      <c r="I77" s="399"/>
      <c r="J77" s="400"/>
      <c r="K77" s="401"/>
      <c r="L77" s="402"/>
    </row>
    <row r="78" spans="1:12" ht="25.5">
      <c r="A78" s="268">
        <v>70</v>
      </c>
      <c r="B78" s="385">
        <v>44119</v>
      </c>
      <c r="C78" s="387" t="s">
        <v>477</v>
      </c>
      <c r="D78" s="398">
        <v>20000</v>
      </c>
      <c r="E78" s="388" t="s">
        <v>680</v>
      </c>
      <c r="F78" s="389" t="s">
        <v>681</v>
      </c>
      <c r="G78" s="389" t="s">
        <v>682</v>
      </c>
      <c r="H78" s="389" t="s">
        <v>646</v>
      </c>
      <c r="I78" s="399"/>
      <c r="J78" s="400"/>
      <c r="K78" s="401"/>
      <c r="L78" s="402"/>
    </row>
    <row r="79" spans="1:12" ht="25.5">
      <c r="A79" s="268">
        <v>71</v>
      </c>
      <c r="B79" s="385">
        <v>44126</v>
      </c>
      <c r="C79" s="387" t="s">
        <v>477</v>
      </c>
      <c r="D79" s="398">
        <v>2998</v>
      </c>
      <c r="E79" s="388" t="s">
        <v>683</v>
      </c>
      <c r="F79" s="389" t="s">
        <v>684</v>
      </c>
      <c r="G79" s="389" t="s">
        <v>685</v>
      </c>
      <c r="H79" s="389" t="s">
        <v>487</v>
      </c>
      <c r="I79" s="399"/>
      <c r="J79" s="400"/>
      <c r="K79" s="401"/>
      <c r="L79" s="402"/>
    </row>
    <row r="80" spans="1:12" ht="25.5">
      <c r="A80" s="268">
        <v>72</v>
      </c>
      <c r="B80" s="385">
        <v>44125</v>
      </c>
      <c r="C80" s="387" t="s">
        <v>477</v>
      </c>
      <c r="D80" s="398">
        <v>10000</v>
      </c>
      <c r="E80" s="388" t="s">
        <v>517</v>
      </c>
      <c r="F80" s="389" t="s">
        <v>518</v>
      </c>
      <c r="G80" s="389" t="s">
        <v>519</v>
      </c>
      <c r="H80" s="389" t="s">
        <v>646</v>
      </c>
      <c r="I80" s="399"/>
      <c r="J80" s="400"/>
      <c r="K80" s="401"/>
      <c r="L80" s="402"/>
    </row>
    <row r="81" spans="1:12" ht="25.5">
      <c r="A81" s="268">
        <v>73</v>
      </c>
      <c r="B81" s="385">
        <v>44125</v>
      </c>
      <c r="C81" s="387" t="s">
        <v>477</v>
      </c>
      <c r="D81" s="398">
        <v>10000</v>
      </c>
      <c r="E81" s="388" t="s">
        <v>686</v>
      </c>
      <c r="F81" s="389" t="s">
        <v>687</v>
      </c>
      <c r="G81" s="389" t="s">
        <v>688</v>
      </c>
      <c r="H81" s="389" t="s">
        <v>646</v>
      </c>
      <c r="I81" s="399"/>
      <c r="J81" s="400"/>
      <c r="K81" s="401"/>
      <c r="L81" s="402"/>
    </row>
    <row r="82" spans="1:12" ht="25.5">
      <c r="A82" s="268">
        <v>74</v>
      </c>
      <c r="B82" s="385">
        <v>44125</v>
      </c>
      <c r="C82" s="387" t="s">
        <v>477</v>
      </c>
      <c r="D82" s="398">
        <v>10000</v>
      </c>
      <c r="E82" s="388" t="s">
        <v>689</v>
      </c>
      <c r="F82" s="389" t="s">
        <v>690</v>
      </c>
      <c r="G82" s="389" t="s">
        <v>691</v>
      </c>
      <c r="H82" s="389" t="s">
        <v>646</v>
      </c>
      <c r="I82" s="399"/>
      <c r="J82" s="400"/>
      <c r="K82" s="401"/>
      <c r="L82" s="402"/>
    </row>
    <row r="83" spans="1:12" ht="25.5">
      <c r="A83" s="268">
        <v>75</v>
      </c>
      <c r="B83" s="385">
        <v>44125</v>
      </c>
      <c r="C83" s="387" t="s">
        <v>477</v>
      </c>
      <c r="D83" s="398">
        <v>20000</v>
      </c>
      <c r="E83" s="388" t="s">
        <v>692</v>
      </c>
      <c r="F83" s="389" t="s">
        <v>693</v>
      </c>
      <c r="G83" s="389" t="s">
        <v>694</v>
      </c>
      <c r="H83" s="389" t="s">
        <v>646</v>
      </c>
      <c r="I83" s="399"/>
      <c r="J83" s="400"/>
      <c r="K83" s="401"/>
      <c r="L83" s="402"/>
    </row>
    <row r="84" spans="1:12" ht="25.5">
      <c r="A84" s="268">
        <v>76</v>
      </c>
      <c r="B84" s="385">
        <v>44120</v>
      </c>
      <c r="C84" s="387" t="s">
        <v>477</v>
      </c>
      <c r="D84" s="398">
        <v>10000</v>
      </c>
      <c r="E84" s="388" t="s">
        <v>695</v>
      </c>
      <c r="F84" s="389" t="s">
        <v>696</v>
      </c>
      <c r="G84" s="389" t="s">
        <v>697</v>
      </c>
      <c r="H84" s="389" t="s">
        <v>646</v>
      </c>
      <c r="I84" s="399"/>
      <c r="J84" s="400"/>
      <c r="K84" s="401"/>
      <c r="L84" s="402"/>
    </row>
    <row r="85" spans="1:12" ht="25.5">
      <c r="A85" s="268">
        <v>77</v>
      </c>
      <c r="B85" s="385">
        <v>44120</v>
      </c>
      <c r="C85" s="387" t="s">
        <v>477</v>
      </c>
      <c r="D85" s="398">
        <v>40000</v>
      </c>
      <c r="E85" s="388" t="s">
        <v>698</v>
      </c>
      <c r="F85" s="389" t="s">
        <v>699</v>
      </c>
      <c r="G85" s="389" t="s">
        <v>700</v>
      </c>
      <c r="H85" s="389" t="s">
        <v>646</v>
      </c>
      <c r="I85" s="399"/>
      <c r="J85" s="400"/>
      <c r="K85" s="401"/>
      <c r="L85" s="402"/>
    </row>
    <row r="86" spans="1:12" ht="25.5">
      <c r="A86" s="268">
        <v>78</v>
      </c>
      <c r="B86" s="385">
        <v>44120</v>
      </c>
      <c r="C86" s="387" t="s">
        <v>477</v>
      </c>
      <c r="D86" s="398">
        <v>10000</v>
      </c>
      <c r="E86" s="388" t="s">
        <v>701</v>
      </c>
      <c r="F86" s="389" t="s">
        <v>702</v>
      </c>
      <c r="G86" s="389" t="s">
        <v>703</v>
      </c>
      <c r="H86" s="389" t="s">
        <v>646</v>
      </c>
      <c r="I86" s="399"/>
      <c r="J86" s="400"/>
      <c r="K86" s="401"/>
      <c r="L86" s="402"/>
    </row>
    <row r="87" spans="1:12" ht="51">
      <c r="A87" s="268">
        <v>79</v>
      </c>
      <c r="B87" s="385">
        <v>44104</v>
      </c>
      <c r="C87" s="395" t="s">
        <v>632</v>
      </c>
      <c r="D87" s="404">
        <v>4931.7</v>
      </c>
      <c r="E87" s="405" t="s">
        <v>633</v>
      </c>
      <c r="F87" s="406" t="s">
        <v>634</v>
      </c>
      <c r="G87" s="406"/>
      <c r="H87" s="406"/>
      <c r="I87" s="407" t="s">
        <v>635</v>
      </c>
      <c r="J87" s="408"/>
      <c r="K87" s="409"/>
      <c r="L87" s="410" t="s">
        <v>636</v>
      </c>
    </row>
    <row r="88" spans="1:12" ht="25.5">
      <c r="A88" s="268">
        <v>80</v>
      </c>
      <c r="B88" s="385">
        <v>44104</v>
      </c>
      <c r="C88" s="395" t="s">
        <v>632</v>
      </c>
      <c r="D88" s="404">
        <v>400</v>
      </c>
      <c r="E88" s="405" t="s">
        <v>637</v>
      </c>
      <c r="F88" s="406" t="s">
        <v>638</v>
      </c>
      <c r="G88" s="406"/>
      <c r="H88" s="406"/>
      <c r="I88" s="407" t="s">
        <v>639</v>
      </c>
      <c r="J88" s="408"/>
      <c r="K88" s="409"/>
      <c r="L88" s="402" t="s">
        <v>636</v>
      </c>
    </row>
    <row r="89" spans="1:12" ht="51">
      <c r="A89" s="268">
        <v>81</v>
      </c>
      <c r="B89" s="411">
        <v>44135</v>
      </c>
      <c r="C89" s="387" t="s">
        <v>632</v>
      </c>
      <c r="D89" s="386">
        <v>4849.05</v>
      </c>
      <c r="E89" s="387" t="s">
        <v>633</v>
      </c>
      <c r="F89" s="389" t="s">
        <v>634</v>
      </c>
      <c r="G89" s="389"/>
      <c r="H89" s="389"/>
      <c r="I89" s="400" t="s">
        <v>635</v>
      </c>
      <c r="J89" s="400"/>
      <c r="K89" s="412"/>
      <c r="L89" s="387" t="s">
        <v>636</v>
      </c>
    </row>
    <row r="90" spans="1:12" ht="25.5">
      <c r="A90" s="268">
        <v>82</v>
      </c>
      <c r="B90" s="411">
        <v>44135</v>
      </c>
      <c r="C90" s="387" t="s">
        <v>632</v>
      </c>
      <c r="D90" s="386">
        <v>400</v>
      </c>
      <c r="E90" s="387" t="s">
        <v>637</v>
      </c>
      <c r="F90" s="389" t="s">
        <v>638</v>
      </c>
      <c r="G90" s="389"/>
      <c r="H90" s="389"/>
      <c r="I90" s="400" t="s">
        <v>639</v>
      </c>
      <c r="J90" s="400"/>
      <c r="K90" s="412"/>
      <c r="L90" s="387" t="s">
        <v>636</v>
      </c>
    </row>
    <row r="91" spans="1:12" ht="15.75" thickBot="1">
      <c r="A91" s="268">
        <v>83</v>
      </c>
      <c r="B91" s="414"/>
      <c r="C91" s="415"/>
      <c r="D91" s="416"/>
      <c r="E91" s="417"/>
      <c r="F91" s="418"/>
      <c r="G91" s="418"/>
      <c r="H91" s="418"/>
      <c r="I91" s="419"/>
      <c r="J91" s="420"/>
      <c r="K91" s="421"/>
      <c r="L91" s="422"/>
    </row>
    <row r="92" spans="1:12">
      <c r="A92" s="260"/>
      <c r="B92" s="261"/>
      <c r="C92" s="260"/>
      <c r="D92" s="260"/>
      <c r="E92" s="260"/>
      <c r="F92" s="261"/>
      <c r="G92" s="260"/>
      <c r="H92" s="261"/>
      <c r="I92" s="260"/>
      <c r="J92" s="261"/>
      <c r="K92" s="260"/>
      <c r="L92" s="261"/>
    </row>
    <row r="93" spans="1:12">
      <c r="A93" s="260"/>
      <c r="B93" s="265"/>
      <c r="C93" s="260"/>
      <c r="D93" s="260"/>
      <c r="E93" s="260"/>
      <c r="F93" s="265"/>
      <c r="G93" s="260"/>
      <c r="H93" s="265"/>
      <c r="I93" s="260"/>
      <c r="J93" s="265"/>
      <c r="K93" s="260"/>
      <c r="L93" s="265"/>
    </row>
    <row r="94" spans="1:12" s="266" customFormat="1">
      <c r="A94" s="473" t="s">
        <v>372</v>
      </c>
      <c r="B94" s="473"/>
      <c r="C94" s="473"/>
      <c r="D94" s="473"/>
      <c r="E94" s="473"/>
      <c r="F94" s="473"/>
      <c r="G94" s="473"/>
      <c r="H94" s="473"/>
      <c r="I94" s="473"/>
      <c r="J94" s="473"/>
      <c r="K94" s="473"/>
      <c r="L94" s="473"/>
    </row>
    <row r="95" spans="1:12" s="267" customFormat="1" ht="12.75">
      <c r="A95" s="473" t="s">
        <v>397</v>
      </c>
      <c r="B95" s="473"/>
      <c r="C95" s="473"/>
      <c r="D95" s="473"/>
      <c r="E95" s="473"/>
      <c r="F95" s="473"/>
      <c r="G95" s="473"/>
      <c r="H95" s="473"/>
      <c r="I95" s="473"/>
      <c r="J95" s="473"/>
      <c r="K95" s="473"/>
      <c r="L95" s="473"/>
    </row>
    <row r="96" spans="1:12" s="267" customFormat="1" ht="12.75">
      <c r="A96" s="473"/>
      <c r="B96" s="473"/>
      <c r="C96" s="473"/>
      <c r="D96" s="473"/>
      <c r="E96" s="473"/>
      <c r="F96" s="473"/>
      <c r="G96" s="473"/>
      <c r="H96" s="473"/>
      <c r="I96" s="473"/>
      <c r="J96" s="473"/>
      <c r="K96" s="473"/>
      <c r="L96" s="473"/>
    </row>
    <row r="97" spans="1:12" s="266" customFormat="1">
      <c r="A97" s="473" t="s">
        <v>396</v>
      </c>
      <c r="B97" s="473"/>
      <c r="C97" s="473"/>
      <c r="D97" s="473"/>
      <c r="E97" s="473"/>
      <c r="F97" s="473"/>
      <c r="G97" s="473"/>
      <c r="H97" s="473"/>
      <c r="I97" s="473"/>
      <c r="J97" s="473"/>
      <c r="K97" s="473"/>
      <c r="L97" s="473"/>
    </row>
    <row r="98" spans="1:12" s="266" customFormat="1">
      <c r="A98" s="473"/>
      <c r="B98" s="473"/>
      <c r="C98" s="473"/>
      <c r="D98" s="473"/>
      <c r="E98" s="473"/>
      <c r="F98" s="473"/>
      <c r="G98" s="473"/>
      <c r="H98" s="473"/>
      <c r="I98" s="473"/>
      <c r="J98" s="473"/>
      <c r="K98" s="473"/>
      <c r="L98" s="473"/>
    </row>
    <row r="99" spans="1:12" s="266" customFormat="1">
      <c r="A99" s="473" t="s">
        <v>395</v>
      </c>
      <c r="B99" s="473"/>
      <c r="C99" s="473"/>
      <c r="D99" s="473"/>
      <c r="E99" s="473"/>
      <c r="F99" s="473"/>
      <c r="G99" s="473"/>
      <c r="H99" s="473"/>
      <c r="I99" s="473"/>
      <c r="J99" s="473"/>
      <c r="K99" s="473"/>
      <c r="L99" s="473"/>
    </row>
    <row r="100" spans="1:12" s="266" customFormat="1">
      <c r="A100" s="260"/>
      <c r="B100" s="261"/>
      <c r="C100" s="260"/>
      <c r="D100" s="261"/>
      <c r="E100" s="260"/>
      <c r="F100" s="261"/>
      <c r="G100" s="260"/>
      <c r="H100" s="261"/>
      <c r="I100" s="260"/>
      <c r="J100" s="261"/>
      <c r="K100" s="260"/>
      <c r="L100" s="261"/>
    </row>
    <row r="101" spans="1:12" s="266" customFormat="1">
      <c r="A101" s="260"/>
      <c r="B101" s="265"/>
      <c r="C101" s="260"/>
      <c r="D101" s="265"/>
      <c r="E101" s="260"/>
      <c r="F101" s="265"/>
      <c r="G101" s="260"/>
      <c r="H101" s="265"/>
      <c r="I101" s="260"/>
      <c r="J101" s="265"/>
      <c r="K101" s="260"/>
      <c r="L101" s="265"/>
    </row>
    <row r="102" spans="1:12" s="266" customFormat="1">
      <c r="A102" s="260"/>
      <c r="B102" s="261"/>
      <c r="C102" s="260"/>
      <c r="D102" s="261"/>
      <c r="E102" s="260"/>
      <c r="F102" s="261"/>
      <c r="G102" s="260"/>
      <c r="H102" s="261"/>
      <c r="I102" s="260"/>
      <c r="J102" s="261"/>
      <c r="K102" s="260"/>
      <c r="L102" s="261"/>
    </row>
    <row r="103" spans="1:12">
      <c r="A103" s="260"/>
      <c r="B103" s="265"/>
      <c r="C103" s="260"/>
      <c r="D103" s="265"/>
      <c r="E103" s="260"/>
      <c r="F103" s="265"/>
      <c r="G103" s="260"/>
      <c r="H103" s="265"/>
      <c r="I103" s="260"/>
      <c r="J103" s="265"/>
      <c r="K103" s="260"/>
      <c r="L103" s="265"/>
    </row>
    <row r="104" spans="1:12" s="262" customFormat="1">
      <c r="A104" s="477" t="s">
        <v>96</v>
      </c>
      <c r="B104" s="477"/>
      <c r="C104" s="261"/>
      <c r="D104" s="260"/>
      <c r="E104" s="261"/>
      <c r="F104" s="261"/>
      <c r="G104" s="260"/>
      <c r="H104" s="261"/>
      <c r="I104" s="261"/>
      <c r="J104" s="260"/>
      <c r="K104" s="261"/>
      <c r="L104" s="260"/>
    </row>
    <row r="105" spans="1:12" s="262" customFormat="1">
      <c r="A105" s="261"/>
      <c r="B105" s="260"/>
      <c r="C105" s="263"/>
      <c r="D105" s="264"/>
      <c r="E105" s="263"/>
      <c r="F105" s="261"/>
      <c r="G105" s="260"/>
      <c r="H105" s="470" t="s">
        <v>704</v>
      </c>
      <c r="I105" s="470"/>
      <c r="J105" s="260"/>
      <c r="K105" s="261"/>
      <c r="L105" s="260"/>
    </row>
    <row r="106" spans="1:12" s="262" customFormat="1" ht="15" customHeight="1">
      <c r="A106" s="261"/>
      <c r="B106" s="260"/>
      <c r="C106" s="472" t="s">
        <v>251</v>
      </c>
      <c r="D106" s="472"/>
      <c r="E106" s="472"/>
      <c r="F106" s="261"/>
      <c r="G106" s="260"/>
      <c r="H106" s="469" t="s">
        <v>394</v>
      </c>
      <c r="I106" s="469"/>
      <c r="J106" s="260"/>
      <c r="K106" s="261"/>
      <c r="L106" s="260"/>
    </row>
    <row r="107" spans="1:12" s="262" customFormat="1">
      <c r="A107" s="261"/>
      <c r="B107" s="260"/>
      <c r="C107" s="261"/>
      <c r="D107" s="260"/>
      <c r="E107" s="261"/>
      <c r="F107" s="261"/>
      <c r="G107" s="260"/>
      <c r="H107" s="469"/>
      <c r="I107" s="469"/>
      <c r="J107" s="260"/>
      <c r="K107" s="261"/>
      <c r="L107" s="260"/>
    </row>
    <row r="108" spans="1:12" s="259" customFormat="1">
      <c r="A108" s="261"/>
      <c r="B108" s="260"/>
      <c r="C108" s="472"/>
      <c r="D108" s="472"/>
      <c r="E108" s="472"/>
      <c r="F108" s="261"/>
      <c r="G108" s="260"/>
      <c r="H108" s="261"/>
      <c r="I108" s="261"/>
      <c r="J108" s="260"/>
      <c r="K108" s="261"/>
      <c r="L108" s="260"/>
    </row>
    <row r="109" spans="1:12" s="259" customFormat="1">
      <c r="E109" s="257"/>
    </row>
    <row r="110" spans="1:12" s="259" customFormat="1">
      <c r="E110" s="257"/>
    </row>
    <row r="111" spans="1:12" s="259" customFormat="1">
      <c r="E111" s="257"/>
    </row>
    <row r="112" spans="1:12" s="259" customFormat="1">
      <c r="E112" s="257"/>
    </row>
    <row r="113" s="259" customFormat="1"/>
  </sheetData>
  <mergeCells count="12">
    <mergeCell ref="K2:L2"/>
    <mergeCell ref="H106:I107"/>
    <mergeCell ref="H105:I105"/>
    <mergeCell ref="A5:F5"/>
    <mergeCell ref="C108:E108"/>
    <mergeCell ref="A95:L96"/>
    <mergeCell ref="A97:L98"/>
    <mergeCell ref="A99:L99"/>
    <mergeCell ref="I6:K6"/>
    <mergeCell ref="A104:B104"/>
    <mergeCell ref="A94:L94"/>
    <mergeCell ref="C106:E106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9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91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91"/>
  </dataValidations>
  <printOptions gridLines="1"/>
  <pageMargins left="0.25" right="0.25" top="0.25" bottom="0.25" header="0.31496062992126" footer="0.31496062992126"/>
  <pageSetup paperSize="9" scale="66" fitToHeight="0" orientation="landscape" r:id="rId1"/>
  <rowBreaks count="1" manualBreakCount="1">
    <brk id="68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87"/>
  <sheetViews>
    <sheetView view="pageBreakPreview" zoomScale="80" zoomScaleSheetLayoutView="80" workbookViewId="0">
      <selection activeCell="D95" sqref="D95"/>
    </sheetView>
  </sheetViews>
  <sheetFormatPr defaultRowHeight="12.75"/>
  <cols>
    <col min="1" max="1" width="5.42578125" style="183" customWidth="1"/>
    <col min="2" max="2" width="20.28515625" style="183" customWidth="1"/>
    <col min="3" max="3" width="27.28515625" style="183" customWidth="1"/>
    <col min="4" max="4" width="21.7109375" style="183" bestFit="1" customWidth="1"/>
    <col min="5" max="5" width="20" style="183" bestFit="1" customWidth="1"/>
    <col min="6" max="6" width="37.7109375" style="183" customWidth="1"/>
    <col min="7" max="7" width="17" style="183" customWidth="1"/>
    <col min="8" max="8" width="13.7109375" style="183" customWidth="1"/>
    <col min="9" max="9" width="37.28515625" style="183" customWidth="1"/>
    <col min="10" max="10" width="19.85546875" style="183" bestFit="1" customWidth="1"/>
    <col min="11" max="12" width="16" style="183" bestFit="1" customWidth="1"/>
    <col min="13" max="13" width="25.7109375" style="183" bestFit="1" customWidth="1"/>
    <col min="14" max="16384" width="9.140625" style="183"/>
  </cols>
  <sheetData>
    <row r="2" spans="1:13" ht="15">
      <c r="A2" s="485" t="s">
        <v>409</v>
      </c>
      <c r="B2" s="485"/>
      <c r="C2" s="485"/>
      <c r="D2" s="485"/>
      <c r="E2" s="485"/>
      <c r="F2" s="307"/>
      <c r="G2" s="77"/>
      <c r="H2" s="77"/>
      <c r="I2" s="77"/>
      <c r="J2" s="77"/>
      <c r="K2" s="255"/>
      <c r="L2" s="256"/>
      <c r="M2" s="256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5"/>
      <c r="L3" s="478" t="str">
        <f>'ფორმა N1'!K2</f>
        <v>01/09/2020-31/10/2020</v>
      </c>
      <c r="M3" s="478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5"/>
      <c r="L4" s="255"/>
      <c r="M4" s="255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382" t="str">
        <f>'ფორმა N1'!A5</f>
        <v>საარჩევნო ბლოკი "გიორგი ვაშაძე - სტრატეგია აღმაშენებელი"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3.75" customHeight="1">
      <c r="A8" s="254"/>
      <c r="B8" s="329"/>
      <c r="C8" s="254"/>
      <c r="D8" s="254"/>
      <c r="E8" s="254"/>
      <c r="F8" s="254"/>
      <c r="G8" s="254"/>
      <c r="H8" s="254"/>
      <c r="I8" s="254"/>
      <c r="J8" s="254"/>
      <c r="K8" s="78"/>
      <c r="L8" s="78"/>
      <c r="M8" s="78"/>
    </row>
    <row r="9" spans="1:13" ht="45">
      <c r="A9" s="90" t="s">
        <v>64</v>
      </c>
      <c r="B9" s="90" t="s">
        <v>443</v>
      </c>
      <c r="C9" s="90" t="s">
        <v>410</v>
      </c>
      <c r="D9" s="90" t="s">
        <v>411</v>
      </c>
      <c r="E9" s="90" t="s">
        <v>412</v>
      </c>
      <c r="F9" s="90" t="s">
        <v>413</v>
      </c>
      <c r="G9" s="90" t="s">
        <v>414</v>
      </c>
      <c r="H9" s="90" t="s">
        <v>415</v>
      </c>
      <c r="I9" s="90" t="s">
        <v>416</v>
      </c>
      <c r="J9" s="90" t="s">
        <v>417</v>
      </c>
      <c r="K9" s="90" t="s">
        <v>418</v>
      </c>
      <c r="L9" s="90" t="s">
        <v>419</v>
      </c>
      <c r="M9" s="90" t="s">
        <v>298</v>
      </c>
    </row>
    <row r="10" spans="1:13" ht="30">
      <c r="A10" s="98">
        <v>1</v>
      </c>
      <c r="B10" s="429" t="s">
        <v>742</v>
      </c>
      <c r="C10" s="308" t="s">
        <v>729</v>
      </c>
      <c r="D10" s="437" t="s">
        <v>730</v>
      </c>
      <c r="E10" s="431" t="s">
        <v>731</v>
      </c>
      <c r="F10" s="437" t="str">
        <f>A6</f>
        <v>საარჩევნო ბლოკი "გიორგი ვაშაძე - სტრატეგია აღმაშენებელი"</v>
      </c>
      <c r="G10" s="437">
        <v>40000</v>
      </c>
      <c r="H10" s="437"/>
      <c r="I10" s="437" t="str">
        <f>F10</f>
        <v>საარჩევნო ბლოკი "გიორგი ვაშაძე - სტრატეგია აღმაშენებელი"</v>
      </c>
      <c r="J10" s="437" t="s">
        <v>732</v>
      </c>
      <c r="K10" s="441">
        <v>0.25</v>
      </c>
      <c r="L10" s="4">
        <f>K10*G10</f>
        <v>10000</v>
      </c>
      <c r="M10" s="98"/>
    </row>
    <row r="11" spans="1:13" ht="30">
      <c r="A11" s="98">
        <v>2</v>
      </c>
      <c r="B11" s="429" t="s">
        <v>819</v>
      </c>
      <c r="C11" s="308" t="s">
        <v>729</v>
      </c>
      <c r="D11" s="437" t="s">
        <v>733</v>
      </c>
      <c r="E11" s="431">
        <v>211359457</v>
      </c>
      <c r="F11" s="437" t="str">
        <f>F10</f>
        <v>საარჩევნო ბლოკი "გიორგი ვაშაძე - სტრატეგია აღმაშენებელი"</v>
      </c>
      <c r="G11" s="437">
        <f>L11/K11</f>
        <v>4000</v>
      </c>
      <c r="H11" s="437"/>
      <c r="I11" s="437" t="str">
        <f>F11</f>
        <v>საარჩევნო ბლოკი "გიორგი ვაშაძე - სტრატეგია აღმაშენებელი"</v>
      </c>
      <c r="J11" s="437" t="s">
        <v>732</v>
      </c>
      <c r="K11" s="441">
        <v>0.25</v>
      </c>
      <c r="L11" s="4">
        <v>1000</v>
      </c>
      <c r="M11" s="98"/>
    </row>
    <row r="12" spans="1:13" ht="30">
      <c r="A12" s="98">
        <v>3</v>
      </c>
      <c r="B12" s="429" t="s">
        <v>742</v>
      </c>
      <c r="C12" s="308" t="s">
        <v>734</v>
      </c>
      <c r="D12" s="437" t="s">
        <v>769</v>
      </c>
      <c r="E12" s="431">
        <v>57001009696</v>
      </c>
      <c r="F12" s="437" t="str">
        <f>F11</f>
        <v>საარჩევნო ბლოკი "გიორგი ვაშაძე - სტრატეგია აღმაშენებელი"</v>
      </c>
      <c r="G12" s="437"/>
      <c r="H12" s="437"/>
      <c r="I12" s="437" t="str">
        <f>F12</f>
        <v>საარჩევნო ბლოკი "გიორგი ვაშაძე - სტრატეგია აღმაშენებელი"</v>
      </c>
      <c r="J12" s="437"/>
      <c r="K12" s="441"/>
      <c r="L12" s="4">
        <v>2000</v>
      </c>
      <c r="M12" s="98"/>
    </row>
    <row r="13" spans="1:13" ht="30">
      <c r="A13" s="98">
        <v>4</v>
      </c>
      <c r="B13" s="429" t="s">
        <v>820</v>
      </c>
      <c r="C13" s="308" t="s">
        <v>734</v>
      </c>
      <c r="D13" s="437" t="s">
        <v>735</v>
      </c>
      <c r="E13" s="431" t="s">
        <v>736</v>
      </c>
      <c r="F13" s="437" t="str">
        <f>F11</f>
        <v>საარჩევნო ბლოკი "გიორგი ვაშაძე - სტრატეგია აღმაშენებელი"</v>
      </c>
      <c r="G13" s="437"/>
      <c r="H13" s="437"/>
      <c r="I13" s="437" t="str">
        <f t="shared" ref="I13:I30" si="0">F13</f>
        <v>საარჩევნო ბლოკი "გიორგი ვაშაძე - სტრატეგია აღმაშენებელი"</v>
      </c>
      <c r="J13" s="437" t="s">
        <v>737</v>
      </c>
      <c r="K13" s="441"/>
      <c r="L13" s="4">
        <v>10000</v>
      </c>
      <c r="M13" s="87"/>
    </row>
    <row r="14" spans="1:13" ht="30">
      <c r="A14" s="98">
        <v>5</v>
      </c>
      <c r="B14" s="429" t="s">
        <v>820</v>
      </c>
      <c r="C14" s="308" t="s">
        <v>734</v>
      </c>
      <c r="D14" s="437" t="s">
        <v>738</v>
      </c>
      <c r="E14" s="431" t="s">
        <v>739</v>
      </c>
      <c r="F14" s="437" t="str">
        <f>F11</f>
        <v>საარჩევნო ბლოკი "გიორგი ვაშაძე - სტრატეგია აღმაშენებელი"</v>
      </c>
      <c r="G14" s="437"/>
      <c r="H14" s="437"/>
      <c r="I14" s="437" t="str">
        <f t="shared" si="0"/>
        <v>საარჩევნო ბლოკი "გიორგი ვაშაძე - სტრატეგია აღმაშენებელი"</v>
      </c>
      <c r="J14" s="437" t="s">
        <v>737</v>
      </c>
      <c r="K14" s="441"/>
      <c r="L14" s="4">
        <v>5000</v>
      </c>
      <c r="M14" s="87"/>
    </row>
    <row r="15" spans="1:13" ht="30">
      <c r="A15" s="98">
        <v>6</v>
      </c>
      <c r="B15" s="429" t="s">
        <v>742</v>
      </c>
      <c r="C15" s="432" t="s">
        <v>770</v>
      </c>
      <c r="D15" s="438" t="s">
        <v>743</v>
      </c>
      <c r="E15" s="430" t="s">
        <v>744</v>
      </c>
      <c r="F15" s="437" t="str">
        <f>F19</f>
        <v>საარჩევნო ბლოკი "გიორგი ვაშაძე - სტრატეგია აღმაშენებელი"</v>
      </c>
      <c r="G15" s="437"/>
      <c r="H15" s="437"/>
      <c r="I15" s="437" t="str">
        <f t="shared" si="0"/>
        <v>საარჩევნო ბლოკი "გიორგი ვაშაძე - სტრატეგია აღმაშენებელი"</v>
      </c>
      <c r="J15" s="437"/>
      <c r="K15" s="441"/>
      <c r="L15" s="4">
        <v>40000</v>
      </c>
      <c r="M15" s="87"/>
    </row>
    <row r="16" spans="1:13" ht="30">
      <c r="A16" s="98">
        <v>7</v>
      </c>
      <c r="B16" s="429" t="s">
        <v>742</v>
      </c>
      <c r="C16" s="432" t="s">
        <v>770</v>
      </c>
      <c r="D16" s="438" t="s">
        <v>771</v>
      </c>
      <c r="E16" s="430">
        <v>404409252</v>
      </c>
      <c r="F16" s="437" t="str">
        <f t="shared" ref="F16:F30" si="1">F15</f>
        <v>საარჩევნო ბლოკი "გიორგი ვაშაძე - სტრატეგია აღმაშენებელი"</v>
      </c>
      <c r="G16" s="437"/>
      <c r="H16" s="437"/>
      <c r="I16" s="437" t="str">
        <f t="shared" si="0"/>
        <v>საარჩევნო ბლოკი "გიორგი ვაშაძე - სტრატეგია აღმაშენებელი"</v>
      </c>
      <c r="J16" s="437"/>
      <c r="K16" s="441"/>
      <c r="L16" s="4">
        <v>9390</v>
      </c>
      <c r="M16" s="87"/>
    </row>
    <row r="17" spans="1:13" ht="30">
      <c r="A17" s="98">
        <v>8</v>
      </c>
      <c r="B17" s="429" t="s">
        <v>742</v>
      </c>
      <c r="C17" s="432" t="s">
        <v>770</v>
      </c>
      <c r="D17" s="438" t="s">
        <v>772</v>
      </c>
      <c r="E17" s="430">
        <v>205284789</v>
      </c>
      <c r="F17" s="437" t="str">
        <f t="shared" si="1"/>
        <v>საარჩევნო ბლოკი "გიორგი ვაშაძე - სტრატეგია აღმაშენებელი"</v>
      </c>
      <c r="G17" s="437"/>
      <c r="H17" s="437"/>
      <c r="I17" s="437" t="str">
        <f t="shared" si="0"/>
        <v>საარჩევნო ბლოკი "გიორგი ვაშაძე - სტრატეგია აღმაშენებელი"</v>
      </c>
      <c r="J17" s="437"/>
      <c r="K17" s="441"/>
      <c r="L17" s="424">
        <v>45198.400000000001</v>
      </c>
      <c r="M17" s="87"/>
    </row>
    <row r="18" spans="1:13" ht="30">
      <c r="A18" s="98">
        <v>9</v>
      </c>
      <c r="B18" s="429" t="s">
        <v>742</v>
      </c>
      <c r="C18" s="432" t="s">
        <v>770</v>
      </c>
      <c r="D18" s="439" t="s">
        <v>773</v>
      </c>
      <c r="E18" s="430">
        <v>211326224</v>
      </c>
      <c r="F18" s="437" t="str">
        <f t="shared" si="1"/>
        <v>საარჩევნო ბლოკი "გიორგი ვაშაძე - სტრატეგია აღმაშენებელი"</v>
      </c>
      <c r="G18" s="437"/>
      <c r="H18" s="437"/>
      <c r="I18" s="437" t="str">
        <f t="shared" si="0"/>
        <v>საარჩევნო ბლოკი "გიორგი ვაშაძე - სტრატეგია აღმაშენებელი"</v>
      </c>
      <c r="J18" s="437"/>
      <c r="K18" s="441"/>
      <c r="L18" s="424">
        <v>3745</v>
      </c>
      <c r="M18" s="87"/>
    </row>
    <row r="19" spans="1:13" ht="30">
      <c r="A19" s="98">
        <v>12</v>
      </c>
      <c r="B19" s="429" t="s">
        <v>742</v>
      </c>
      <c r="C19" s="432" t="s">
        <v>740</v>
      </c>
      <c r="D19" s="438" t="s">
        <v>741</v>
      </c>
      <c r="E19" s="430">
        <v>60001140732</v>
      </c>
      <c r="F19" s="437" t="str">
        <f>F14</f>
        <v>საარჩევნო ბლოკი "გიორგი ვაშაძე - სტრატეგია აღმაშენებელი"</v>
      </c>
      <c r="G19" s="437"/>
      <c r="H19" s="437"/>
      <c r="I19" s="437" t="str">
        <f>F19</f>
        <v>საარჩევნო ბლოკი "გიორგი ვაშაძე - სტრატეგია აღმაშენებელი"</v>
      </c>
      <c r="J19" s="437"/>
      <c r="K19" s="441"/>
      <c r="L19" s="4">
        <v>6015</v>
      </c>
      <c r="M19" s="87"/>
    </row>
    <row r="20" spans="1:13" ht="30">
      <c r="A20" s="98">
        <v>13</v>
      </c>
      <c r="B20" s="429" t="s">
        <v>742</v>
      </c>
      <c r="C20" s="432" t="s">
        <v>740</v>
      </c>
      <c r="D20" s="439" t="s">
        <v>743</v>
      </c>
      <c r="E20" s="430" t="s">
        <v>744</v>
      </c>
      <c r="F20" s="437" t="str">
        <f>F15</f>
        <v>საარჩევნო ბლოკი "გიორგი ვაშაძე - სტრატეგია აღმაშენებელი"</v>
      </c>
      <c r="G20" s="437"/>
      <c r="H20" s="437"/>
      <c r="I20" s="437" t="str">
        <f>F20</f>
        <v>საარჩევნო ბლოკი "გიორგი ვაშაძე - სტრატეგია აღმაშენებელი"</v>
      </c>
      <c r="J20" s="437"/>
      <c r="K20" s="441"/>
      <c r="L20" s="424">
        <v>20000</v>
      </c>
      <c r="M20" s="87"/>
    </row>
    <row r="21" spans="1:13" ht="30">
      <c r="A21" s="98">
        <v>14</v>
      </c>
      <c r="B21" s="429" t="s">
        <v>745</v>
      </c>
      <c r="C21" s="432" t="s">
        <v>740</v>
      </c>
      <c r="D21" s="438" t="s">
        <v>746</v>
      </c>
      <c r="E21" s="430" t="s">
        <v>747</v>
      </c>
      <c r="F21" s="437" t="str">
        <f>F15</f>
        <v>საარჩევნო ბლოკი "გიორგი ვაშაძე - სტრატეგია აღმაშენებელი"</v>
      </c>
      <c r="G21" s="437"/>
      <c r="H21" s="437"/>
      <c r="I21" s="437" t="str">
        <f t="shared" si="0"/>
        <v>საარჩევნო ბლოკი "გიორგი ვაშაძე - სტრატეგია აღმაშენებელი"</v>
      </c>
      <c r="J21" s="437"/>
      <c r="K21" s="441"/>
      <c r="L21" s="424">
        <v>101673.01</v>
      </c>
      <c r="M21" s="87"/>
    </row>
    <row r="22" spans="1:13" ht="30">
      <c r="A22" s="98">
        <v>15</v>
      </c>
      <c r="B22" s="429" t="s">
        <v>742</v>
      </c>
      <c r="C22" s="432" t="s">
        <v>740</v>
      </c>
      <c r="D22" s="438" t="s">
        <v>748</v>
      </c>
      <c r="E22" s="430" t="s">
        <v>749</v>
      </c>
      <c r="F22" s="437" t="str">
        <f t="shared" si="1"/>
        <v>საარჩევნო ბლოკი "გიორგი ვაშაძე - სტრატეგია აღმაშენებელი"</v>
      </c>
      <c r="G22" s="437"/>
      <c r="H22" s="437"/>
      <c r="I22" s="437" t="str">
        <f t="shared" si="0"/>
        <v>საარჩევნო ბლოკი "გიორგი ვაშაძე - სტრატეგია აღმაშენებელი"</v>
      </c>
      <c r="J22" s="437"/>
      <c r="K22" s="441"/>
      <c r="L22" s="424">
        <v>53123.53</v>
      </c>
      <c r="M22" s="87"/>
    </row>
    <row r="23" spans="1:13" ht="30">
      <c r="A23" s="98">
        <v>16</v>
      </c>
      <c r="B23" s="429" t="s">
        <v>742</v>
      </c>
      <c r="C23" s="432" t="s">
        <v>750</v>
      </c>
      <c r="D23" s="438" t="s">
        <v>751</v>
      </c>
      <c r="E23" s="430" t="s">
        <v>752</v>
      </c>
      <c r="F23" s="437" t="str">
        <f t="shared" si="1"/>
        <v>საარჩევნო ბლოკი "გიორგი ვაშაძე - სტრატეგია აღმაშენებელი"</v>
      </c>
      <c r="G23" s="437"/>
      <c r="H23" s="437"/>
      <c r="I23" s="437" t="str">
        <f t="shared" si="0"/>
        <v>საარჩევნო ბლოკი "გიორგი ვაშაძე - სტრატეგია აღმაშენებელი"</v>
      </c>
      <c r="J23" s="437"/>
      <c r="K23" s="441"/>
      <c r="L23" s="4">
        <v>18000</v>
      </c>
      <c r="M23" s="87"/>
    </row>
    <row r="24" spans="1:13" ht="30">
      <c r="A24" s="98">
        <v>17</v>
      </c>
      <c r="B24" s="429" t="s">
        <v>742</v>
      </c>
      <c r="C24" s="432" t="s">
        <v>740</v>
      </c>
      <c r="D24" s="438" t="s">
        <v>753</v>
      </c>
      <c r="E24" s="430" t="s">
        <v>754</v>
      </c>
      <c r="F24" s="437" t="str">
        <f t="shared" si="1"/>
        <v>საარჩევნო ბლოკი "გიორგი ვაშაძე - სტრატეგია აღმაშენებელი"</v>
      </c>
      <c r="G24" s="437"/>
      <c r="H24" s="437"/>
      <c r="I24" s="437" t="str">
        <f t="shared" si="0"/>
        <v>საარჩევნო ბლოკი "გიორგი ვაშაძე - სტრატეგია აღმაშენებელი"</v>
      </c>
      <c r="J24" s="437"/>
      <c r="K24" s="441"/>
      <c r="L24" s="424">
        <v>25932.74</v>
      </c>
      <c r="M24" s="87"/>
    </row>
    <row r="25" spans="1:13" ht="30">
      <c r="A25" s="98">
        <v>18</v>
      </c>
      <c r="B25" s="429" t="s">
        <v>742</v>
      </c>
      <c r="C25" s="432" t="s">
        <v>740</v>
      </c>
      <c r="D25" s="438" t="s">
        <v>755</v>
      </c>
      <c r="E25" s="430" t="s">
        <v>756</v>
      </c>
      <c r="F25" s="437" t="str">
        <f t="shared" si="1"/>
        <v>საარჩევნო ბლოკი "გიორგი ვაშაძე - სტრატეგია აღმაშენებელი"</v>
      </c>
      <c r="G25" s="437"/>
      <c r="H25" s="437"/>
      <c r="I25" s="437" t="str">
        <f t="shared" si="0"/>
        <v>საარჩევნო ბლოკი "გიორგი ვაშაძე - სტრატეგია აღმაშენებელი"</v>
      </c>
      <c r="J25" s="437"/>
      <c r="K25" s="441"/>
      <c r="L25" s="4">
        <v>1180</v>
      </c>
      <c r="M25" s="87"/>
    </row>
    <row r="26" spans="1:13" ht="30">
      <c r="A26" s="98">
        <v>19</v>
      </c>
      <c r="B26" s="429" t="s">
        <v>742</v>
      </c>
      <c r="C26" s="432" t="s">
        <v>757</v>
      </c>
      <c r="D26" s="438" t="s">
        <v>758</v>
      </c>
      <c r="E26" s="430" t="s">
        <v>759</v>
      </c>
      <c r="F26" s="437" t="str">
        <f t="shared" si="1"/>
        <v>საარჩევნო ბლოკი "გიორგი ვაშაძე - სტრატეგია აღმაშენებელი"</v>
      </c>
      <c r="G26" s="437"/>
      <c r="H26" s="437"/>
      <c r="I26" s="437" t="str">
        <f t="shared" si="0"/>
        <v>საარჩევნო ბლოკი "გიორგი ვაშაძე - სტრატეგია აღმაშენებელი"</v>
      </c>
      <c r="J26" s="437"/>
      <c r="K26" s="441"/>
      <c r="L26" s="424">
        <v>3699.3</v>
      </c>
      <c r="M26" s="87"/>
    </row>
    <row r="27" spans="1:13" ht="30">
      <c r="A27" s="98">
        <v>20</v>
      </c>
      <c r="B27" s="429" t="s">
        <v>742</v>
      </c>
      <c r="C27" s="432" t="s">
        <v>757</v>
      </c>
      <c r="D27" s="439" t="s">
        <v>760</v>
      </c>
      <c r="E27" s="430" t="s">
        <v>761</v>
      </c>
      <c r="F27" s="437" t="str">
        <f t="shared" si="1"/>
        <v>საარჩევნო ბლოკი "გიორგი ვაშაძე - სტრატეგია აღმაშენებელი"</v>
      </c>
      <c r="G27" s="220"/>
      <c r="H27" s="220"/>
      <c r="I27" s="437" t="str">
        <f t="shared" si="0"/>
        <v>საარჩევნო ბლოკი "გიორგი ვაშაძე - სტრატეგია აღმაშენებელი"</v>
      </c>
      <c r="J27" s="220"/>
      <c r="K27" s="442"/>
      <c r="L27" s="4">
        <v>3510</v>
      </c>
      <c r="M27" s="87"/>
    </row>
    <row r="28" spans="1:13" ht="30">
      <c r="A28" s="98">
        <v>21</v>
      </c>
      <c r="B28" s="429" t="s">
        <v>742</v>
      </c>
      <c r="C28" s="432" t="s">
        <v>762</v>
      </c>
      <c r="D28" s="440" t="s">
        <v>763</v>
      </c>
      <c r="E28" s="433" t="s">
        <v>764</v>
      </c>
      <c r="F28" s="437" t="str">
        <f t="shared" si="1"/>
        <v>საარჩევნო ბლოკი "გიორგი ვაშაძე - სტრატეგია აღმაშენებელი"</v>
      </c>
      <c r="G28" s="220"/>
      <c r="H28" s="220"/>
      <c r="I28" s="437" t="str">
        <f t="shared" si="0"/>
        <v>საარჩევნო ბლოკი "გიორგი ვაშაძე - სტრატეგია აღმაშენებელი"</v>
      </c>
      <c r="J28" s="220"/>
      <c r="K28" s="442"/>
      <c r="L28" s="4">
        <v>470000</v>
      </c>
      <c r="M28" s="87"/>
    </row>
    <row r="29" spans="1:13" ht="30">
      <c r="A29" s="98">
        <v>22</v>
      </c>
      <c r="B29" s="429" t="s">
        <v>742</v>
      </c>
      <c r="C29" s="432" t="s">
        <v>762</v>
      </c>
      <c r="D29" s="440" t="s">
        <v>765</v>
      </c>
      <c r="E29" s="433" t="s">
        <v>766</v>
      </c>
      <c r="F29" s="437" t="str">
        <f t="shared" si="1"/>
        <v>საარჩევნო ბლოკი "გიორგი ვაშაძე - სტრატეგია აღმაშენებელი"</v>
      </c>
      <c r="G29" s="220"/>
      <c r="H29" s="220"/>
      <c r="I29" s="437" t="str">
        <f t="shared" si="0"/>
        <v>საარჩევნო ბლოკი "გიორგი ვაშაძე - სტრატეგია აღმაშენებელი"</v>
      </c>
      <c r="J29" s="220"/>
      <c r="K29" s="442"/>
      <c r="L29" s="4">
        <v>23167</v>
      </c>
      <c r="M29" s="87"/>
    </row>
    <row r="30" spans="1:13" ht="30">
      <c r="A30" s="98">
        <v>23</v>
      </c>
      <c r="B30" s="429" t="s">
        <v>742</v>
      </c>
      <c r="C30" s="432" t="s">
        <v>762</v>
      </c>
      <c r="D30" s="440" t="s">
        <v>767</v>
      </c>
      <c r="E30" s="433" t="s">
        <v>768</v>
      </c>
      <c r="F30" s="437" t="str">
        <f t="shared" si="1"/>
        <v>საარჩევნო ბლოკი "გიორგი ვაშაძე - სტრატეგია აღმაშენებელი"</v>
      </c>
      <c r="G30" s="220"/>
      <c r="H30" s="220"/>
      <c r="I30" s="437" t="str">
        <f t="shared" si="0"/>
        <v>საარჩევნო ბლოკი "გიორგი ვაშაძე - სტრატეგია აღმაშენებელი"</v>
      </c>
      <c r="J30" s="220"/>
      <c r="K30" s="442"/>
      <c r="L30" s="4">
        <v>31000</v>
      </c>
      <c r="M30" s="87"/>
    </row>
    <row r="31" spans="1:13" ht="30">
      <c r="A31" s="98">
        <v>24</v>
      </c>
      <c r="B31" s="429" t="s">
        <v>819</v>
      </c>
      <c r="C31" s="435" t="s">
        <v>729</v>
      </c>
      <c r="D31" s="437" t="s">
        <v>733</v>
      </c>
      <c r="E31" s="431">
        <v>211359457</v>
      </c>
      <c r="F31" s="437" t="s">
        <v>476</v>
      </c>
      <c r="G31" s="437"/>
      <c r="H31" s="437"/>
      <c r="I31" s="437" t="s">
        <v>476</v>
      </c>
      <c r="J31" s="437"/>
      <c r="K31" s="442"/>
      <c r="L31" s="436">
        <v>4000</v>
      </c>
      <c r="M31" s="98"/>
    </row>
    <row r="32" spans="1:13" ht="30">
      <c r="A32" s="98">
        <v>25</v>
      </c>
      <c r="B32" s="429" t="s">
        <v>821</v>
      </c>
      <c r="C32" s="435" t="s">
        <v>326</v>
      </c>
      <c r="D32" s="437" t="s">
        <v>774</v>
      </c>
      <c r="E32" s="431">
        <v>404404122</v>
      </c>
      <c r="F32" s="437" t="s">
        <v>476</v>
      </c>
      <c r="G32" s="443">
        <v>4882900</v>
      </c>
      <c r="H32" s="437"/>
      <c r="I32" s="437" t="s">
        <v>476</v>
      </c>
      <c r="J32" s="437" t="s">
        <v>775</v>
      </c>
      <c r="K32" s="444">
        <v>2.4985152266071391E-3</v>
      </c>
      <c r="L32" s="436">
        <v>6100</v>
      </c>
      <c r="M32" s="431" t="s">
        <v>776</v>
      </c>
    </row>
    <row r="33" spans="1:13" ht="30">
      <c r="A33" s="98">
        <v>26</v>
      </c>
      <c r="B33" s="429" t="s">
        <v>822</v>
      </c>
      <c r="C33" s="435" t="s">
        <v>762</v>
      </c>
      <c r="D33" s="437" t="s">
        <v>767</v>
      </c>
      <c r="E33" s="431" t="s">
        <v>768</v>
      </c>
      <c r="F33" s="437" t="s">
        <v>476</v>
      </c>
      <c r="G33" s="220"/>
      <c r="H33" s="220"/>
      <c r="I33" s="437" t="s">
        <v>476</v>
      </c>
      <c r="J33" s="220"/>
      <c r="K33" s="442"/>
      <c r="L33" s="436">
        <v>18060</v>
      </c>
      <c r="M33" s="87"/>
    </row>
    <row r="34" spans="1:13" ht="30">
      <c r="A34" s="98">
        <v>27</v>
      </c>
      <c r="B34" s="434">
        <v>43840</v>
      </c>
      <c r="C34" s="435" t="s">
        <v>762</v>
      </c>
      <c r="D34" s="437" t="s">
        <v>777</v>
      </c>
      <c r="E34" s="431" t="s">
        <v>778</v>
      </c>
      <c r="F34" s="437" t="s">
        <v>476</v>
      </c>
      <c r="G34" s="220"/>
      <c r="H34" s="220"/>
      <c r="I34" s="437" t="s">
        <v>476</v>
      </c>
      <c r="J34" s="220"/>
      <c r="K34" s="442"/>
      <c r="L34" s="436">
        <v>200036.58</v>
      </c>
      <c r="M34" s="87"/>
    </row>
    <row r="35" spans="1:13" ht="30">
      <c r="A35" s="98">
        <v>28</v>
      </c>
      <c r="B35" s="429" t="s">
        <v>742</v>
      </c>
      <c r="C35" s="435" t="s">
        <v>762</v>
      </c>
      <c r="D35" s="437" t="s">
        <v>763</v>
      </c>
      <c r="E35" s="431" t="s">
        <v>764</v>
      </c>
      <c r="F35" s="437" t="s">
        <v>476</v>
      </c>
      <c r="G35" s="220"/>
      <c r="H35" s="220"/>
      <c r="I35" s="437" t="s">
        <v>476</v>
      </c>
      <c r="J35" s="220"/>
      <c r="K35" s="442"/>
      <c r="L35" s="436">
        <v>30000</v>
      </c>
      <c r="M35" s="87"/>
    </row>
    <row r="36" spans="1:13" ht="30">
      <c r="A36" s="98">
        <v>29</v>
      </c>
      <c r="B36" s="429" t="s">
        <v>742</v>
      </c>
      <c r="C36" s="435" t="s">
        <v>762</v>
      </c>
      <c r="D36" s="437" t="s">
        <v>765</v>
      </c>
      <c r="E36" s="431" t="s">
        <v>766</v>
      </c>
      <c r="F36" s="437" t="s">
        <v>476</v>
      </c>
      <c r="G36" s="220"/>
      <c r="H36" s="220"/>
      <c r="I36" s="437" t="s">
        <v>476</v>
      </c>
      <c r="J36" s="220"/>
      <c r="K36" s="442"/>
      <c r="L36" s="436">
        <v>70433.66</v>
      </c>
      <c r="M36" s="87"/>
    </row>
    <row r="37" spans="1:13" ht="30">
      <c r="A37" s="98">
        <v>30</v>
      </c>
      <c r="B37" s="429" t="s">
        <v>742</v>
      </c>
      <c r="C37" s="435" t="s">
        <v>740</v>
      </c>
      <c r="D37" s="437" t="s">
        <v>779</v>
      </c>
      <c r="E37" s="431" t="s">
        <v>780</v>
      </c>
      <c r="F37" s="437" t="s">
        <v>476</v>
      </c>
      <c r="G37" s="220"/>
      <c r="H37" s="220"/>
      <c r="I37" s="437" t="s">
        <v>476</v>
      </c>
      <c r="J37" s="220"/>
      <c r="K37" s="442"/>
      <c r="L37" s="436">
        <v>15756</v>
      </c>
      <c r="M37" s="87"/>
    </row>
    <row r="38" spans="1:13" ht="30">
      <c r="A38" s="98">
        <v>31</v>
      </c>
      <c r="B38" s="429" t="s">
        <v>823</v>
      </c>
      <c r="C38" s="435" t="s">
        <v>740</v>
      </c>
      <c r="D38" s="437" t="s">
        <v>781</v>
      </c>
      <c r="E38" s="431" t="s">
        <v>782</v>
      </c>
      <c r="F38" s="437" t="s">
        <v>476</v>
      </c>
      <c r="G38" s="220"/>
      <c r="H38" s="220"/>
      <c r="I38" s="437" t="s">
        <v>476</v>
      </c>
      <c r="J38" s="220"/>
      <c r="K38" s="442"/>
      <c r="L38" s="436">
        <v>6973.35</v>
      </c>
      <c r="M38" s="87"/>
    </row>
    <row r="39" spans="1:13" ht="30">
      <c r="A39" s="98">
        <v>32</v>
      </c>
      <c r="B39" s="429" t="s">
        <v>742</v>
      </c>
      <c r="C39" s="435" t="s">
        <v>740</v>
      </c>
      <c r="D39" s="437" t="s">
        <v>753</v>
      </c>
      <c r="E39" s="431" t="s">
        <v>754</v>
      </c>
      <c r="F39" s="437" t="s">
        <v>476</v>
      </c>
      <c r="G39" s="220"/>
      <c r="H39" s="220"/>
      <c r="I39" s="437" t="s">
        <v>476</v>
      </c>
      <c r="J39" s="220"/>
      <c r="K39" s="442"/>
      <c r="L39" s="436">
        <v>27057.800000000003</v>
      </c>
      <c r="M39" s="87"/>
    </row>
    <row r="40" spans="1:13" ht="30">
      <c r="A40" s="98">
        <v>33</v>
      </c>
      <c r="B40" s="429" t="s">
        <v>742</v>
      </c>
      <c r="C40" s="435" t="s">
        <v>740</v>
      </c>
      <c r="D40" s="437" t="s">
        <v>741</v>
      </c>
      <c r="E40" s="431" t="s">
        <v>783</v>
      </c>
      <c r="F40" s="437" t="s">
        <v>476</v>
      </c>
      <c r="G40" s="220"/>
      <c r="H40" s="220"/>
      <c r="I40" s="437" t="s">
        <v>476</v>
      </c>
      <c r="J40" s="220"/>
      <c r="K40" s="442"/>
      <c r="L40" s="436">
        <v>9798</v>
      </c>
      <c r="M40" s="87"/>
    </row>
    <row r="41" spans="1:13" ht="30">
      <c r="A41" s="98">
        <v>34</v>
      </c>
      <c r="B41" s="429" t="s">
        <v>742</v>
      </c>
      <c r="C41" s="435" t="s">
        <v>740</v>
      </c>
      <c r="D41" s="437" t="s">
        <v>748</v>
      </c>
      <c r="E41" s="431" t="s">
        <v>749</v>
      </c>
      <c r="F41" s="437" t="s">
        <v>476</v>
      </c>
      <c r="G41" s="220"/>
      <c r="H41" s="220"/>
      <c r="I41" s="437" t="s">
        <v>476</v>
      </c>
      <c r="J41" s="220"/>
      <c r="K41" s="442"/>
      <c r="L41" s="436">
        <v>17447.79</v>
      </c>
      <c r="M41" s="87"/>
    </row>
    <row r="42" spans="1:13" ht="30">
      <c r="A42" s="98">
        <v>35</v>
      </c>
      <c r="B42" s="429" t="s">
        <v>742</v>
      </c>
      <c r="C42" s="435" t="s">
        <v>740</v>
      </c>
      <c r="D42" s="437" t="s">
        <v>751</v>
      </c>
      <c r="E42" s="431" t="s">
        <v>752</v>
      </c>
      <c r="F42" s="437" t="s">
        <v>476</v>
      </c>
      <c r="G42" s="220"/>
      <c r="H42" s="220"/>
      <c r="I42" s="437" t="s">
        <v>476</v>
      </c>
      <c r="J42" s="220"/>
      <c r="K42" s="442"/>
      <c r="L42" s="436">
        <v>38002.800000000003</v>
      </c>
      <c r="M42" s="87"/>
    </row>
    <row r="43" spans="1:13" ht="30">
      <c r="A43" s="98">
        <v>36</v>
      </c>
      <c r="B43" s="429" t="s">
        <v>820</v>
      </c>
      <c r="C43" s="435" t="s">
        <v>740</v>
      </c>
      <c r="D43" s="437" t="s">
        <v>738</v>
      </c>
      <c r="E43" s="431" t="s">
        <v>739</v>
      </c>
      <c r="F43" s="437" t="s">
        <v>476</v>
      </c>
      <c r="G43" s="220"/>
      <c r="H43" s="220"/>
      <c r="I43" s="437" t="s">
        <v>476</v>
      </c>
      <c r="J43" s="220"/>
      <c r="K43" s="442"/>
      <c r="L43" s="436">
        <v>4458.43</v>
      </c>
      <c r="M43" s="87"/>
    </row>
    <row r="44" spans="1:13" ht="45">
      <c r="A44" s="98">
        <v>37</v>
      </c>
      <c r="B44" s="434" t="s">
        <v>824</v>
      </c>
      <c r="C44" s="435" t="s">
        <v>734</v>
      </c>
      <c r="D44" s="437" t="s">
        <v>784</v>
      </c>
      <c r="E44" s="431" t="s">
        <v>785</v>
      </c>
      <c r="F44" s="437" t="s">
        <v>476</v>
      </c>
      <c r="G44" s="445">
        <v>1400</v>
      </c>
      <c r="H44" s="220"/>
      <c r="I44" s="437" t="s">
        <v>476</v>
      </c>
      <c r="J44" s="437" t="s">
        <v>775</v>
      </c>
      <c r="K44" s="441">
        <v>3.8</v>
      </c>
      <c r="L44" s="436">
        <v>5320</v>
      </c>
      <c r="M44" s="98" t="s">
        <v>786</v>
      </c>
    </row>
    <row r="45" spans="1:13" ht="45">
      <c r="A45" s="98">
        <v>38</v>
      </c>
      <c r="B45" s="429" t="s">
        <v>820</v>
      </c>
      <c r="C45" s="435" t="s">
        <v>734</v>
      </c>
      <c r="D45" s="437" t="s">
        <v>787</v>
      </c>
      <c r="E45" s="431">
        <v>59001048528</v>
      </c>
      <c r="F45" s="437" t="s">
        <v>476</v>
      </c>
      <c r="G45" s="220"/>
      <c r="H45" s="220"/>
      <c r="I45" s="437" t="s">
        <v>476</v>
      </c>
      <c r="J45" s="220"/>
      <c r="K45" s="442"/>
      <c r="L45" s="436">
        <v>1398</v>
      </c>
      <c r="M45" s="87"/>
    </row>
    <row r="46" spans="1:13" ht="30">
      <c r="A46" s="98">
        <v>39</v>
      </c>
      <c r="B46" s="429" t="s">
        <v>820</v>
      </c>
      <c r="C46" s="435" t="s">
        <v>750</v>
      </c>
      <c r="D46" s="437" t="s">
        <v>738</v>
      </c>
      <c r="E46" s="431">
        <v>405215093</v>
      </c>
      <c r="F46" s="437" t="s">
        <v>476</v>
      </c>
      <c r="G46" s="220"/>
      <c r="H46" s="220"/>
      <c r="I46" s="437" t="s">
        <v>476</v>
      </c>
      <c r="J46" s="220"/>
      <c r="K46" s="442"/>
      <c r="L46" s="436">
        <v>35800</v>
      </c>
      <c r="M46" s="87"/>
    </row>
    <row r="47" spans="1:13" ht="30">
      <c r="A47" s="98">
        <v>40</v>
      </c>
      <c r="B47" s="429" t="s">
        <v>742</v>
      </c>
      <c r="C47" s="435" t="s">
        <v>757</v>
      </c>
      <c r="D47" s="437" t="s">
        <v>758</v>
      </c>
      <c r="E47" s="431">
        <v>204982206</v>
      </c>
      <c r="F47" s="437" t="s">
        <v>476</v>
      </c>
      <c r="G47" s="220"/>
      <c r="H47" s="220"/>
      <c r="I47" s="437" t="s">
        <v>476</v>
      </c>
      <c r="J47" s="220"/>
      <c r="K47" s="442"/>
      <c r="L47" s="436">
        <v>1362.9</v>
      </c>
      <c r="M47" s="87"/>
    </row>
    <row r="48" spans="1:13" ht="30">
      <c r="A48" s="98">
        <v>41</v>
      </c>
      <c r="B48" s="429" t="s">
        <v>742</v>
      </c>
      <c r="C48" s="435" t="s">
        <v>770</v>
      </c>
      <c r="D48" s="437" t="s">
        <v>788</v>
      </c>
      <c r="E48" s="431" t="s">
        <v>789</v>
      </c>
      <c r="F48" s="437" t="s">
        <v>476</v>
      </c>
      <c r="G48" s="220"/>
      <c r="H48" s="220"/>
      <c r="I48" s="437" t="s">
        <v>476</v>
      </c>
      <c r="J48" s="220"/>
      <c r="K48" s="442"/>
      <c r="L48" s="436">
        <v>6375</v>
      </c>
      <c r="M48" s="87"/>
    </row>
    <row r="49" spans="1:13" ht="30">
      <c r="A49" s="98">
        <v>42</v>
      </c>
      <c r="B49" s="429" t="s">
        <v>820</v>
      </c>
      <c r="C49" s="435" t="s">
        <v>770</v>
      </c>
      <c r="D49" s="437" t="s">
        <v>790</v>
      </c>
      <c r="E49" s="431" t="s">
        <v>791</v>
      </c>
      <c r="F49" s="437" t="s">
        <v>476</v>
      </c>
      <c r="G49" s="220"/>
      <c r="H49" s="220"/>
      <c r="I49" s="437" t="s">
        <v>476</v>
      </c>
      <c r="J49" s="220"/>
      <c r="K49" s="442"/>
      <c r="L49" s="436">
        <v>3750</v>
      </c>
      <c r="M49" s="87"/>
    </row>
    <row r="50" spans="1:13" ht="30">
      <c r="A50" s="98">
        <v>43</v>
      </c>
      <c r="B50" s="429" t="s">
        <v>820</v>
      </c>
      <c r="C50" s="435" t="s">
        <v>770</v>
      </c>
      <c r="D50" s="437" t="s">
        <v>792</v>
      </c>
      <c r="E50" s="431" t="s">
        <v>793</v>
      </c>
      <c r="F50" s="437" t="s">
        <v>476</v>
      </c>
      <c r="G50" s="220"/>
      <c r="H50" s="220"/>
      <c r="I50" s="437" t="s">
        <v>476</v>
      </c>
      <c r="J50" s="220"/>
      <c r="K50" s="442"/>
      <c r="L50" s="436">
        <v>2703</v>
      </c>
      <c r="M50" s="87"/>
    </row>
    <row r="51" spans="1:13" ht="30">
      <c r="A51" s="98">
        <v>44</v>
      </c>
      <c r="B51" s="429" t="s">
        <v>742</v>
      </c>
      <c r="C51" s="435" t="s">
        <v>770</v>
      </c>
      <c r="D51" s="437" t="s">
        <v>743</v>
      </c>
      <c r="E51" s="431" t="s">
        <v>744</v>
      </c>
      <c r="F51" s="437" t="s">
        <v>476</v>
      </c>
      <c r="G51" s="220"/>
      <c r="H51" s="220"/>
      <c r="I51" s="437" t="s">
        <v>476</v>
      </c>
      <c r="J51" s="220"/>
      <c r="K51" s="442"/>
      <c r="L51" s="436">
        <v>120000</v>
      </c>
      <c r="M51" s="87"/>
    </row>
    <row r="52" spans="1:13" ht="30">
      <c r="A52" s="98">
        <v>45</v>
      </c>
      <c r="B52" s="429" t="s">
        <v>745</v>
      </c>
      <c r="C52" s="435" t="s">
        <v>770</v>
      </c>
      <c r="D52" s="437" t="s">
        <v>746</v>
      </c>
      <c r="E52" s="431" t="s">
        <v>747</v>
      </c>
      <c r="F52" s="437" t="s">
        <v>476</v>
      </c>
      <c r="G52" s="220"/>
      <c r="H52" s="220"/>
      <c r="I52" s="437" t="s">
        <v>476</v>
      </c>
      <c r="J52" s="220"/>
      <c r="K52" s="442"/>
      <c r="L52" s="436">
        <v>10000</v>
      </c>
      <c r="M52" s="87"/>
    </row>
    <row r="53" spans="1:13" ht="30">
      <c r="A53" s="98">
        <v>46</v>
      </c>
      <c r="B53" s="429" t="s">
        <v>825</v>
      </c>
      <c r="C53" s="435" t="s">
        <v>770</v>
      </c>
      <c r="D53" s="437" t="s">
        <v>794</v>
      </c>
      <c r="E53" s="431" t="s">
        <v>795</v>
      </c>
      <c r="F53" s="437" t="s">
        <v>476</v>
      </c>
      <c r="G53" s="220"/>
      <c r="H53" s="220"/>
      <c r="I53" s="437" t="s">
        <v>476</v>
      </c>
      <c r="J53" s="220"/>
      <c r="K53" s="442"/>
      <c r="L53" s="436">
        <v>500</v>
      </c>
      <c r="M53" s="87"/>
    </row>
    <row r="54" spans="1:13" ht="30">
      <c r="A54" s="98">
        <v>47</v>
      </c>
      <c r="B54" s="429" t="s">
        <v>742</v>
      </c>
      <c r="C54" s="435" t="s">
        <v>770</v>
      </c>
      <c r="D54" s="437" t="s">
        <v>772</v>
      </c>
      <c r="E54" s="431" t="s">
        <v>796</v>
      </c>
      <c r="F54" s="437" t="s">
        <v>476</v>
      </c>
      <c r="G54" s="220"/>
      <c r="H54" s="220"/>
      <c r="I54" s="437" t="s">
        <v>476</v>
      </c>
      <c r="J54" s="220"/>
      <c r="K54" s="442"/>
      <c r="L54" s="436">
        <v>80967.61</v>
      </c>
      <c r="M54" s="87"/>
    </row>
    <row r="55" spans="1:13" ht="30">
      <c r="A55" s="98">
        <v>48</v>
      </c>
      <c r="B55" s="429" t="s">
        <v>742</v>
      </c>
      <c r="C55" s="435" t="s">
        <v>770</v>
      </c>
      <c r="D55" s="437" t="s">
        <v>797</v>
      </c>
      <c r="E55" s="431" t="s">
        <v>798</v>
      </c>
      <c r="F55" s="437" t="s">
        <v>476</v>
      </c>
      <c r="G55" s="220"/>
      <c r="H55" s="220"/>
      <c r="I55" s="437" t="s">
        <v>476</v>
      </c>
      <c r="J55" s="220"/>
      <c r="K55" s="442"/>
      <c r="L55" s="436">
        <v>2500</v>
      </c>
      <c r="M55" s="87"/>
    </row>
    <row r="56" spans="1:13" ht="30">
      <c r="A56" s="98">
        <v>49</v>
      </c>
      <c r="B56" s="429" t="s">
        <v>742</v>
      </c>
      <c r="C56" s="435" t="s">
        <v>770</v>
      </c>
      <c r="D56" s="437" t="s">
        <v>773</v>
      </c>
      <c r="E56" s="431" t="s">
        <v>799</v>
      </c>
      <c r="F56" s="437" t="s">
        <v>476</v>
      </c>
      <c r="G56" s="220"/>
      <c r="H56" s="220"/>
      <c r="I56" s="437" t="s">
        <v>476</v>
      </c>
      <c r="J56" s="220"/>
      <c r="K56" s="442"/>
      <c r="L56" s="436">
        <v>3745</v>
      </c>
      <c r="M56" s="87"/>
    </row>
    <row r="57" spans="1:13" ht="30">
      <c r="A57" s="98">
        <v>50</v>
      </c>
      <c r="B57" s="429" t="s">
        <v>742</v>
      </c>
      <c r="C57" s="435" t="s">
        <v>770</v>
      </c>
      <c r="D57" s="437" t="s">
        <v>800</v>
      </c>
      <c r="E57" s="431" t="s">
        <v>801</v>
      </c>
      <c r="F57" s="437" t="s">
        <v>476</v>
      </c>
      <c r="G57" s="220"/>
      <c r="H57" s="220"/>
      <c r="I57" s="437" t="s">
        <v>476</v>
      </c>
      <c r="J57" s="220"/>
      <c r="K57" s="442"/>
      <c r="L57" s="436">
        <v>5251.51</v>
      </c>
      <c r="M57" s="87"/>
    </row>
    <row r="58" spans="1:13" ht="30">
      <c r="A58" s="98">
        <v>51</v>
      </c>
      <c r="B58" s="429" t="s">
        <v>742</v>
      </c>
      <c r="C58" s="435" t="s">
        <v>770</v>
      </c>
      <c r="D58" s="437" t="s">
        <v>771</v>
      </c>
      <c r="E58" s="431" t="s">
        <v>802</v>
      </c>
      <c r="F58" s="437" t="s">
        <v>476</v>
      </c>
      <c r="G58" s="220"/>
      <c r="H58" s="220"/>
      <c r="I58" s="437" t="s">
        <v>476</v>
      </c>
      <c r="J58" s="220"/>
      <c r="K58" s="442"/>
      <c r="L58" s="436">
        <v>23985</v>
      </c>
      <c r="M58" s="87"/>
    </row>
    <row r="59" spans="1:13" ht="30">
      <c r="A59" s="98">
        <v>55</v>
      </c>
      <c r="B59" s="434">
        <v>43840</v>
      </c>
      <c r="C59" s="435" t="s">
        <v>326</v>
      </c>
      <c r="D59" s="437" t="s">
        <v>804</v>
      </c>
      <c r="E59" s="431">
        <v>60001024456</v>
      </c>
      <c r="F59" s="437" t="s">
        <v>476</v>
      </c>
      <c r="G59" s="220">
        <v>1</v>
      </c>
      <c r="H59" s="220"/>
      <c r="I59" s="437" t="s">
        <v>476</v>
      </c>
      <c r="J59" s="220" t="s">
        <v>775</v>
      </c>
      <c r="K59" s="442">
        <v>1913.2653061224489</v>
      </c>
      <c r="L59" s="436">
        <v>1913.2653061224489</v>
      </c>
      <c r="M59" s="87" t="s">
        <v>805</v>
      </c>
    </row>
    <row r="60" spans="1:13" ht="30">
      <c r="A60" s="98">
        <v>56</v>
      </c>
      <c r="B60" s="429" t="s">
        <v>745</v>
      </c>
      <c r="C60" s="435" t="s">
        <v>740</v>
      </c>
      <c r="D60" s="437" t="s">
        <v>746</v>
      </c>
      <c r="E60" s="431" t="s">
        <v>747</v>
      </c>
      <c r="F60" s="437" t="s">
        <v>476</v>
      </c>
      <c r="G60" s="220"/>
      <c r="H60" s="220"/>
      <c r="I60" s="437" t="s">
        <v>476</v>
      </c>
      <c r="J60" s="220"/>
      <c r="K60" s="442"/>
      <c r="L60" s="436">
        <v>69948</v>
      </c>
      <c r="M60" s="87"/>
    </row>
    <row r="61" spans="1:13" ht="30">
      <c r="A61" s="98">
        <v>57</v>
      </c>
      <c r="B61" s="434" t="s">
        <v>826</v>
      </c>
      <c r="C61" s="435" t="s">
        <v>740</v>
      </c>
      <c r="D61" s="437" t="s">
        <v>806</v>
      </c>
      <c r="E61" s="431" t="s">
        <v>807</v>
      </c>
      <c r="F61" s="437" t="s">
        <v>476</v>
      </c>
      <c r="G61" s="220"/>
      <c r="H61" s="220"/>
      <c r="I61" s="437" t="s">
        <v>476</v>
      </c>
      <c r="J61" s="220"/>
      <c r="K61" s="442"/>
      <c r="L61" s="436">
        <v>1461</v>
      </c>
      <c r="M61" s="87"/>
    </row>
    <row r="62" spans="1:13" ht="30">
      <c r="A62" s="98">
        <v>58</v>
      </c>
      <c r="B62" s="434" t="s">
        <v>827</v>
      </c>
      <c r="C62" s="435" t="s">
        <v>729</v>
      </c>
      <c r="D62" s="437" t="s">
        <v>730</v>
      </c>
      <c r="E62" s="431" t="s">
        <v>731</v>
      </c>
      <c r="F62" s="437" t="s">
        <v>476</v>
      </c>
      <c r="G62" s="220">
        <v>40000</v>
      </c>
      <c r="H62" s="220"/>
      <c r="I62" s="437" t="s">
        <v>476</v>
      </c>
      <c r="J62" s="220" t="s">
        <v>775</v>
      </c>
      <c r="K62" s="442">
        <v>0.25</v>
      </c>
      <c r="L62" s="436">
        <v>10000</v>
      </c>
      <c r="M62" s="87"/>
    </row>
    <row r="63" spans="1:13" ht="30">
      <c r="A63" s="98">
        <v>59</v>
      </c>
      <c r="B63" s="434" t="s">
        <v>828</v>
      </c>
      <c r="C63" s="435" t="s">
        <v>740</v>
      </c>
      <c r="D63" s="437" t="s">
        <v>741</v>
      </c>
      <c r="E63" s="431" t="s">
        <v>783</v>
      </c>
      <c r="F63" s="437" t="s">
        <v>476</v>
      </c>
      <c r="G63" s="220"/>
      <c r="H63" s="220"/>
      <c r="I63" s="437" t="s">
        <v>476</v>
      </c>
      <c r="J63" s="220"/>
      <c r="K63" s="442"/>
      <c r="L63" s="436">
        <v>1255</v>
      </c>
      <c r="M63" s="87"/>
    </row>
    <row r="64" spans="1:13" ht="30">
      <c r="A64" s="98">
        <v>60</v>
      </c>
      <c r="B64" s="434" t="s">
        <v>821</v>
      </c>
      <c r="C64" s="435" t="s">
        <v>326</v>
      </c>
      <c r="D64" s="437" t="s">
        <v>774</v>
      </c>
      <c r="E64" s="431" t="s">
        <v>808</v>
      </c>
      <c r="F64" s="437" t="s">
        <v>476</v>
      </c>
      <c r="G64" s="220">
        <v>1200000</v>
      </c>
      <c r="H64" s="220"/>
      <c r="I64" s="437" t="s">
        <v>476</v>
      </c>
      <c r="J64" s="220" t="s">
        <v>775</v>
      </c>
      <c r="K64" s="442">
        <v>2.5000000000000001E-3</v>
      </c>
      <c r="L64" s="436">
        <v>3000</v>
      </c>
      <c r="M64" s="87" t="s">
        <v>809</v>
      </c>
    </row>
    <row r="65" spans="1:13" ht="30">
      <c r="A65" s="98">
        <v>61</v>
      </c>
      <c r="B65" s="434" t="s">
        <v>829</v>
      </c>
      <c r="C65" s="435" t="s">
        <v>762</v>
      </c>
      <c r="D65" s="437" t="s">
        <v>810</v>
      </c>
      <c r="E65" s="431" t="s">
        <v>811</v>
      </c>
      <c r="F65" s="437" t="s">
        <v>476</v>
      </c>
      <c r="G65" s="220"/>
      <c r="H65" s="220"/>
      <c r="I65" s="437" t="s">
        <v>476</v>
      </c>
      <c r="J65" s="220"/>
      <c r="K65" s="442"/>
      <c r="L65" s="436">
        <v>5000</v>
      </c>
      <c r="M65" s="87"/>
    </row>
    <row r="66" spans="1:13" ht="30">
      <c r="A66" s="98">
        <v>62</v>
      </c>
      <c r="B66" s="434">
        <v>43840</v>
      </c>
      <c r="C66" s="435" t="s">
        <v>762</v>
      </c>
      <c r="D66" s="437" t="s">
        <v>777</v>
      </c>
      <c r="E66" s="431" t="s">
        <v>778</v>
      </c>
      <c r="F66" s="437" t="s">
        <v>476</v>
      </c>
      <c r="G66" s="220"/>
      <c r="H66" s="220"/>
      <c r="I66" s="437" t="s">
        <v>476</v>
      </c>
      <c r="J66" s="220"/>
      <c r="K66" s="442"/>
      <c r="L66" s="436">
        <v>140000</v>
      </c>
      <c r="M66" s="87"/>
    </row>
    <row r="67" spans="1:13" ht="30">
      <c r="A67" s="98">
        <v>63</v>
      </c>
      <c r="B67" s="434" t="s">
        <v>822</v>
      </c>
      <c r="C67" s="435" t="s">
        <v>762</v>
      </c>
      <c r="D67" s="437" t="s">
        <v>767</v>
      </c>
      <c r="E67" s="431" t="s">
        <v>768</v>
      </c>
      <c r="F67" s="437" t="s">
        <v>476</v>
      </c>
      <c r="G67" s="220"/>
      <c r="H67" s="220"/>
      <c r="I67" s="437" t="s">
        <v>476</v>
      </c>
      <c r="J67" s="220"/>
      <c r="K67" s="442"/>
      <c r="L67" s="436">
        <v>993</v>
      </c>
      <c r="M67" s="87"/>
    </row>
    <row r="68" spans="1:13" ht="30">
      <c r="A68" s="98">
        <v>64</v>
      </c>
      <c r="B68" s="434" t="s">
        <v>830</v>
      </c>
      <c r="C68" s="435" t="s">
        <v>762</v>
      </c>
      <c r="D68" s="437" t="s">
        <v>812</v>
      </c>
      <c r="E68" s="431" t="s">
        <v>813</v>
      </c>
      <c r="F68" s="437" t="s">
        <v>476</v>
      </c>
      <c r="G68" s="220"/>
      <c r="H68" s="220"/>
      <c r="I68" s="437" t="s">
        <v>476</v>
      </c>
      <c r="J68" s="220"/>
      <c r="K68" s="442"/>
      <c r="L68" s="436">
        <v>66732</v>
      </c>
      <c r="M68" s="87"/>
    </row>
    <row r="69" spans="1:13" ht="30">
      <c r="A69" s="98">
        <v>65</v>
      </c>
      <c r="B69" s="434" t="s">
        <v>830</v>
      </c>
      <c r="C69" s="435" t="s">
        <v>762</v>
      </c>
      <c r="D69" s="437" t="s">
        <v>814</v>
      </c>
      <c r="E69" s="431" t="s">
        <v>815</v>
      </c>
      <c r="F69" s="437" t="s">
        <v>476</v>
      </c>
      <c r="G69" s="220"/>
      <c r="H69" s="220"/>
      <c r="I69" s="437" t="s">
        <v>476</v>
      </c>
      <c r="J69" s="220"/>
      <c r="K69" s="442"/>
      <c r="L69" s="436">
        <v>67423.329999999987</v>
      </c>
      <c r="M69" s="87"/>
    </row>
    <row r="70" spans="1:13" ht="45">
      <c r="A70" s="98">
        <v>66</v>
      </c>
      <c r="B70" s="434" t="s">
        <v>820</v>
      </c>
      <c r="C70" s="435" t="s">
        <v>734</v>
      </c>
      <c r="D70" s="437" t="s">
        <v>816</v>
      </c>
      <c r="E70" s="431" t="s">
        <v>736</v>
      </c>
      <c r="F70" s="437" t="s">
        <v>476</v>
      </c>
      <c r="G70" s="220"/>
      <c r="H70" s="220"/>
      <c r="I70" s="437" t="s">
        <v>476</v>
      </c>
      <c r="J70" s="220"/>
      <c r="K70" s="442"/>
      <c r="L70" s="436">
        <v>5000</v>
      </c>
      <c r="M70" s="87"/>
    </row>
    <row r="71" spans="1:13" ht="45">
      <c r="A71" s="98">
        <v>67</v>
      </c>
      <c r="B71" s="434" t="s">
        <v>824</v>
      </c>
      <c r="C71" s="435" t="s">
        <v>734</v>
      </c>
      <c r="D71" s="437" t="s">
        <v>784</v>
      </c>
      <c r="E71" s="431" t="s">
        <v>785</v>
      </c>
      <c r="F71" s="437" t="s">
        <v>476</v>
      </c>
      <c r="G71" s="220">
        <v>1000</v>
      </c>
      <c r="H71" s="220"/>
      <c r="I71" s="437" t="s">
        <v>476</v>
      </c>
      <c r="J71" s="220" t="s">
        <v>775</v>
      </c>
      <c r="K71" s="442">
        <v>3.8</v>
      </c>
      <c r="L71" s="436">
        <v>3800</v>
      </c>
      <c r="M71" s="87" t="s">
        <v>817</v>
      </c>
    </row>
    <row r="72" spans="1:13" ht="30">
      <c r="A72" s="98">
        <v>68</v>
      </c>
      <c r="B72" s="429" t="s">
        <v>825</v>
      </c>
      <c r="C72" s="435" t="s">
        <v>770</v>
      </c>
      <c r="D72" s="437" t="s">
        <v>794</v>
      </c>
      <c r="E72" s="431" t="s">
        <v>795</v>
      </c>
      <c r="F72" s="437" t="s">
        <v>476</v>
      </c>
      <c r="G72" s="220"/>
      <c r="H72" s="220"/>
      <c r="I72" s="437" t="s">
        <v>476</v>
      </c>
      <c r="J72" s="220"/>
      <c r="K72" s="442"/>
      <c r="L72" s="436">
        <v>500</v>
      </c>
      <c r="M72" s="87"/>
    </row>
    <row r="73" spans="1:13" ht="30">
      <c r="A73" s="98">
        <v>69</v>
      </c>
      <c r="B73" s="434">
        <v>43839</v>
      </c>
      <c r="C73" s="435" t="s">
        <v>770</v>
      </c>
      <c r="D73" s="437" t="s">
        <v>803</v>
      </c>
      <c r="E73" s="431"/>
      <c r="F73" s="437" t="s">
        <v>476</v>
      </c>
      <c r="G73" s="220"/>
      <c r="H73" s="220"/>
      <c r="I73" s="437" t="s">
        <v>476</v>
      </c>
      <c r="J73" s="220"/>
      <c r="K73" s="442"/>
      <c r="L73" s="436">
        <v>279923.89</v>
      </c>
      <c r="M73" s="87"/>
    </row>
    <row r="74" spans="1:13" ht="30">
      <c r="A74" s="98">
        <v>70</v>
      </c>
      <c r="B74" s="434">
        <v>43839</v>
      </c>
      <c r="C74" s="435" t="s">
        <v>770</v>
      </c>
      <c r="D74" s="437" t="s">
        <v>818</v>
      </c>
      <c r="E74" s="431"/>
      <c r="F74" s="437" t="s">
        <v>476</v>
      </c>
      <c r="G74" s="220"/>
      <c r="H74" s="220"/>
      <c r="I74" s="437" t="s">
        <v>476</v>
      </c>
      <c r="J74" s="220"/>
      <c r="K74" s="442"/>
      <c r="L74" s="436">
        <v>42509.5</v>
      </c>
      <c r="M74" s="87"/>
    </row>
    <row r="75" spans="1:13" ht="15">
      <c r="A75" s="87"/>
      <c r="B75" s="336"/>
      <c r="C75" s="308"/>
      <c r="D75" s="99"/>
      <c r="E75" s="99"/>
      <c r="F75" s="99"/>
      <c r="G75" s="99"/>
      <c r="H75" s="87"/>
      <c r="I75" s="87"/>
      <c r="J75" s="87"/>
      <c r="K75" s="87" t="s">
        <v>420</v>
      </c>
      <c r="L75" s="86">
        <f>SUM(L10:L74)</f>
        <v>2334875.3953061225</v>
      </c>
      <c r="M75" s="87"/>
    </row>
    <row r="76" spans="1:13" ht="15">
      <c r="A76" s="209"/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182"/>
    </row>
    <row r="77" spans="1:13" ht="15">
      <c r="A77" s="210" t="s">
        <v>421</v>
      </c>
      <c r="B77" s="210"/>
      <c r="C77" s="210"/>
      <c r="D77" s="209"/>
      <c r="E77" s="209"/>
      <c r="F77" s="209"/>
      <c r="G77" s="209"/>
      <c r="H77" s="209"/>
      <c r="I77" s="209"/>
      <c r="J77" s="209"/>
      <c r="K77" s="209"/>
      <c r="L77" s="182"/>
    </row>
    <row r="78" spans="1:13" ht="15">
      <c r="A78" s="210" t="s">
        <v>422</v>
      </c>
      <c r="B78" s="210"/>
      <c r="C78" s="210"/>
      <c r="D78" s="209"/>
      <c r="E78" s="209"/>
      <c r="F78" s="209"/>
      <c r="G78" s="209"/>
      <c r="H78" s="209"/>
      <c r="I78" s="209"/>
      <c r="J78" s="209"/>
      <c r="K78" s="209"/>
      <c r="L78" s="182"/>
    </row>
    <row r="79" spans="1:13" ht="15">
      <c r="A79" s="199" t="s">
        <v>423</v>
      </c>
      <c r="B79" s="199"/>
      <c r="C79" s="210"/>
      <c r="D79" s="182"/>
      <c r="E79" s="182"/>
      <c r="F79" s="182"/>
      <c r="G79" s="182"/>
      <c r="H79" s="182"/>
      <c r="I79" s="182"/>
      <c r="J79" s="182"/>
      <c r="K79" s="182"/>
      <c r="L79" s="182"/>
    </row>
    <row r="80" spans="1:13" ht="15">
      <c r="A80" s="199" t="s">
        <v>424</v>
      </c>
      <c r="B80" s="199"/>
      <c r="C80" s="210"/>
      <c r="D80" s="182"/>
      <c r="E80" s="182"/>
      <c r="F80" s="182"/>
      <c r="G80" s="182"/>
      <c r="H80" s="182"/>
      <c r="I80" s="182"/>
      <c r="J80" s="182"/>
      <c r="K80" s="182"/>
      <c r="L80" s="182"/>
    </row>
    <row r="81" spans="1:12" ht="15" customHeight="1">
      <c r="A81" s="490" t="s">
        <v>439</v>
      </c>
      <c r="B81" s="490"/>
      <c r="C81" s="490"/>
      <c r="D81" s="490"/>
      <c r="E81" s="490"/>
      <c r="F81" s="490"/>
      <c r="G81" s="490"/>
      <c r="H81" s="490"/>
      <c r="I81" s="490"/>
      <c r="J81" s="490"/>
      <c r="K81" s="490"/>
      <c r="L81" s="490"/>
    </row>
    <row r="82" spans="1:12" ht="15" customHeight="1">
      <c r="A82" s="490"/>
      <c r="B82" s="490"/>
      <c r="C82" s="490"/>
      <c r="D82" s="490"/>
      <c r="E82" s="490"/>
      <c r="F82" s="490"/>
      <c r="G82" s="490"/>
      <c r="H82" s="490"/>
      <c r="I82" s="490"/>
      <c r="J82" s="490"/>
      <c r="K82" s="490"/>
      <c r="L82" s="490"/>
    </row>
    <row r="83" spans="1:12" ht="12.75" customHeight="1">
      <c r="A83" s="327"/>
      <c r="B83" s="327"/>
      <c r="C83" s="327"/>
      <c r="D83" s="327"/>
      <c r="E83" s="327"/>
      <c r="F83" s="327"/>
      <c r="G83" s="327"/>
      <c r="H83" s="327"/>
      <c r="I83" s="327"/>
      <c r="J83" s="327"/>
      <c r="K83" s="327"/>
      <c r="L83" s="327"/>
    </row>
    <row r="84" spans="1:12" ht="15">
      <c r="A84" s="486" t="s">
        <v>96</v>
      </c>
      <c r="B84" s="486"/>
      <c r="C84" s="486"/>
      <c r="D84" s="309"/>
      <c r="E84" s="310"/>
      <c r="F84" s="310"/>
      <c r="G84" s="309"/>
      <c r="H84" s="309"/>
      <c r="I84" s="309"/>
      <c r="J84" s="309"/>
      <c r="K84" s="309"/>
      <c r="L84" s="182"/>
    </row>
    <row r="85" spans="1:12" ht="15">
      <c r="A85" s="309"/>
      <c r="B85" s="309"/>
      <c r="C85" s="310"/>
      <c r="D85" s="309"/>
      <c r="E85" s="310"/>
      <c r="F85" s="310"/>
      <c r="G85" s="309"/>
      <c r="H85" s="309"/>
      <c r="I85" s="309"/>
      <c r="J85" s="309"/>
      <c r="K85" s="311"/>
      <c r="L85" s="182"/>
    </row>
    <row r="86" spans="1:12" ht="15" customHeight="1">
      <c r="A86" s="309"/>
      <c r="B86" s="309"/>
      <c r="C86" s="310"/>
      <c r="D86" s="487" t="s">
        <v>251</v>
      </c>
      <c r="E86" s="487"/>
      <c r="F86" s="312"/>
      <c r="G86" s="313"/>
      <c r="H86" s="488" t="s">
        <v>425</v>
      </c>
      <c r="I86" s="488"/>
      <c r="J86" s="488"/>
      <c r="K86" s="314"/>
      <c r="L86" s="182"/>
    </row>
    <row r="87" spans="1:12" ht="15">
      <c r="A87" s="309"/>
      <c r="B87" s="309"/>
      <c r="C87" s="310"/>
      <c r="D87" s="309"/>
      <c r="E87" s="310"/>
      <c r="F87" s="310"/>
      <c r="G87" s="309"/>
      <c r="H87" s="489"/>
      <c r="I87" s="489"/>
      <c r="J87" s="489"/>
      <c r="K87" s="314"/>
      <c r="L87" s="182"/>
    </row>
  </sheetData>
  <mergeCells count="6">
    <mergeCell ref="A2:E2"/>
    <mergeCell ref="L3:M3"/>
    <mergeCell ref="A84:C84"/>
    <mergeCell ref="D86:E86"/>
    <mergeCell ref="H86:J87"/>
    <mergeCell ref="A81:L82"/>
  </mergeCells>
  <dataValidations count="1">
    <dataValidation type="list" allowBlank="1" showInputMessage="1" showErrorMessage="1" sqref="C10:C7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49" fitToHeight="0" orientation="landscape" r:id="rId1"/>
  <rowBreaks count="1" manualBreakCount="1">
    <brk id="42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52" zoomScale="80" zoomScaleNormal="100" zoomScaleSheetLayoutView="80" workbookViewId="0">
      <selection activeCell="G7" sqref="G7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91" t="s">
        <v>186</v>
      </c>
      <c r="D1" s="491"/>
      <c r="E1" s="105"/>
    </row>
    <row r="2" spans="1:5">
      <c r="A2" s="76" t="s">
        <v>128</v>
      </c>
      <c r="B2" s="121"/>
      <c r="C2" s="478" t="str">
        <f>'ფორმა N1'!K2</f>
        <v>01/09/2020-31/10/2020</v>
      </c>
      <c r="D2" s="478"/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 t="str">
        <f>'ფორმა N1'!A5</f>
        <v>საარჩევნო ბლოკი "გიორგი ვაშაძე - სტრატეგია აღმაშენებელი"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285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1663.77</v>
      </c>
      <c r="D10" s="125">
        <f>SUM(D11,D34)</f>
        <v>397675.51</v>
      </c>
      <c r="E10" s="105"/>
    </row>
    <row r="11" spans="1:5">
      <c r="A11" s="54" t="s">
        <v>180</v>
      </c>
      <c r="B11" s="55"/>
      <c r="C11" s="85">
        <f>SUM(C12:C32)</f>
        <v>1663.77</v>
      </c>
      <c r="D11" s="85">
        <f>SUM(D12:D32)</f>
        <v>397675.51</v>
      </c>
      <c r="E11" s="105"/>
    </row>
    <row r="12" spans="1:5">
      <c r="A12" s="58">
        <v>1110</v>
      </c>
      <c r="B12" s="57" t="s">
        <v>130</v>
      </c>
      <c r="C12" s="8"/>
      <c r="D12" s="8">
        <v>200000</v>
      </c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>
        <v>1663.77</v>
      </c>
      <c r="D14" s="8">
        <v>197675.51</v>
      </c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363</v>
      </c>
      <c r="C38" s="8"/>
      <c r="D38" s="8"/>
      <c r="E38" s="105"/>
    </row>
    <row r="39" spans="1:5">
      <c r="A39" s="58">
        <v>2150</v>
      </c>
      <c r="B39" s="57" t="s">
        <v>366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65766.28</v>
      </c>
      <c r="D44" s="85">
        <f>SUM(D45,D64)</f>
        <v>0</v>
      </c>
      <c r="E44" s="105"/>
    </row>
    <row r="45" spans="1:5">
      <c r="A45" s="59" t="s">
        <v>182</v>
      </c>
      <c r="B45" s="57"/>
      <c r="C45" s="85">
        <f>SUM(C46:C61)</f>
        <v>65766.28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>
        <v>615.62</v>
      </c>
      <c r="D49" s="8">
        <v>0</v>
      </c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>
        <v>65150.66</v>
      </c>
      <c r="D61" s="8">
        <v>0</v>
      </c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375</v>
      </c>
      <c r="C66" s="8"/>
      <c r="D66" s="8"/>
      <c r="E66" s="105"/>
    </row>
    <row r="67" spans="1:5">
      <c r="A67" s="58">
        <v>5230</v>
      </c>
      <c r="B67" s="57" t="s">
        <v>376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331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383</v>
      </c>
      <c r="D87" s="12"/>
      <c r="E87"/>
      <c r="F87"/>
      <c r="G87"/>
      <c r="H87"/>
      <c r="I87"/>
    </row>
    <row r="88" spans="1:9">
      <c r="A88"/>
      <c r="B88" s="2" t="s">
        <v>384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1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J11" sqref="J11"/>
    </sheetView>
  </sheetViews>
  <sheetFormatPr defaultRowHeight="15"/>
  <cols>
    <col min="1" max="1" width="4.85546875" style="2" customWidth="1"/>
    <col min="2" max="2" width="31.42578125" style="2" customWidth="1"/>
    <col min="3" max="3" width="26.42578125" style="2" customWidth="1"/>
    <col min="4" max="4" width="11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389</v>
      </c>
      <c r="B1" s="76"/>
      <c r="C1" s="76"/>
      <c r="D1" s="76"/>
      <c r="E1" s="76"/>
      <c r="F1" s="76"/>
      <c r="G1" s="76"/>
      <c r="H1" s="76"/>
      <c r="I1" s="480" t="s">
        <v>97</v>
      </c>
      <c r="J1" s="480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78" t="str">
        <f>'ფორმა N1'!K2</f>
        <v>01/09/2020-31/10/2020</v>
      </c>
      <c r="J2" s="479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126"/>
      <c r="G4" s="76"/>
      <c r="H4" s="76"/>
      <c r="I4" s="76"/>
      <c r="J4" s="76"/>
      <c r="K4" s="105"/>
    </row>
    <row r="5" spans="1:11">
      <c r="A5" s="204" t="str">
        <f>'ფორმა N1'!A5</f>
        <v>საარჩევნო ბლოკი "გიორგი ვაშაძე - სტრატეგია აღმაშენებელი"</v>
      </c>
      <c r="B5" s="323"/>
      <c r="C5" s="323"/>
      <c r="D5" s="323"/>
      <c r="E5" s="323"/>
      <c r="F5" s="324"/>
      <c r="G5" s="323"/>
      <c r="H5" s="323"/>
      <c r="I5" s="323"/>
      <c r="J5" s="323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276</v>
      </c>
      <c r="H8" s="128" t="s">
        <v>277</v>
      </c>
      <c r="I8" s="128" t="s">
        <v>240</v>
      </c>
      <c r="J8" s="131" t="s">
        <v>102</v>
      </c>
      <c r="K8" s="105"/>
    </row>
    <row r="9" spans="1:11" s="27" customFormat="1">
      <c r="A9" s="157">
        <v>1</v>
      </c>
      <c r="B9" s="157">
        <v>2</v>
      </c>
      <c r="C9" s="158">
        <v>3</v>
      </c>
      <c r="D9" s="158">
        <v>4</v>
      </c>
      <c r="E9" s="158">
        <v>5</v>
      </c>
      <c r="F9" s="158">
        <v>6</v>
      </c>
      <c r="G9" s="158">
        <v>7</v>
      </c>
      <c r="H9" s="158">
        <v>8</v>
      </c>
      <c r="I9" s="158">
        <v>9</v>
      </c>
      <c r="J9" s="158">
        <v>10</v>
      </c>
      <c r="K9" s="105"/>
    </row>
    <row r="10" spans="1:11" s="27" customFormat="1" ht="15.75">
      <c r="A10" s="154">
        <v>1</v>
      </c>
      <c r="B10" s="64" t="s">
        <v>831</v>
      </c>
      <c r="C10" s="155" t="s">
        <v>832</v>
      </c>
      <c r="D10" s="156" t="s">
        <v>209</v>
      </c>
      <c r="E10" s="152">
        <v>44075</v>
      </c>
      <c r="F10" s="28">
        <v>1663.77</v>
      </c>
      <c r="G10" s="446">
        <f>'[1]ფორმა N8'!$G$10+'[2]ფორმა N8'!$G$10+'[3]ფორმა N8'!$G$10</f>
        <v>2903949.7800000003</v>
      </c>
      <c r="H10" s="446">
        <f>'[1]ფორმა N8'!$H$10+'[2]ფორმა N8'!$H$10+'[3]ფორმა N8'!$H$10</f>
        <v>2707938.04</v>
      </c>
      <c r="I10" s="446">
        <f>F10+G10-H10</f>
        <v>197675.51000000024</v>
      </c>
      <c r="J10" s="447">
        <v>44135</v>
      </c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3" t="s">
        <v>96</v>
      </c>
      <c r="C15" s="104"/>
      <c r="D15" s="104"/>
      <c r="E15" s="104"/>
      <c r="F15" s="214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2"/>
      <c r="D17" s="104"/>
      <c r="E17" s="104"/>
      <c r="F17" s="252"/>
      <c r="G17" s="253"/>
      <c r="H17" s="253"/>
      <c r="I17" s="101"/>
      <c r="J17" s="101"/>
    </row>
    <row r="18" spans="1:10">
      <c r="A18" s="101"/>
      <c r="B18" s="104"/>
      <c r="C18" s="215" t="s">
        <v>251</v>
      </c>
      <c r="D18" s="215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6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6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BreakPreview" zoomScale="80" zoomScaleNormal="100" zoomScaleSheetLayoutView="80" workbookViewId="0">
      <selection activeCell="E14" sqref="E14"/>
    </sheetView>
  </sheetViews>
  <sheetFormatPr defaultRowHeight="15"/>
  <cols>
    <col min="1" max="1" width="12" style="182" customWidth="1"/>
    <col min="2" max="2" width="13.28515625" style="182" customWidth="1"/>
    <col min="3" max="3" width="21.42578125" style="182" customWidth="1"/>
    <col min="4" max="4" width="17.85546875" style="182" customWidth="1"/>
    <col min="5" max="5" width="12.7109375" style="182" customWidth="1"/>
    <col min="6" max="6" width="36.85546875" style="182" customWidth="1"/>
    <col min="7" max="7" width="22.28515625" style="182" customWidth="1"/>
    <col min="8" max="8" width="0.5703125" style="182" customWidth="1"/>
    <col min="9" max="16384" width="9.140625" style="182"/>
  </cols>
  <sheetData>
    <row r="1" spans="1:8">
      <c r="A1" s="74" t="s">
        <v>334</v>
      </c>
      <c r="B1" s="76"/>
      <c r="C1" s="76"/>
      <c r="D1" s="76"/>
      <c r="E1" s="76"/>
      <c r="F1" s="76"/>
      <c r="G1" s="161" t="s">
        <v>97</v>
      </c>
      <c r="H1" s="162"/>
    </row>
    <row r="2" spans="1:8">
      <c r="A2" s="76" t="s">
        <v>128</v>
      </c>
      <c r="B2" s="76"/>
      <c r="C2" s="76"/>
      <c r="D2" s="76"/>
      <c r="E2" s="76"/>
      <c r="F2" s="76"/>
      <c r="G2" s="163" t="str">
        <f>'ფორმა N1'!K2</f>
        <v>01/09/2020-31/10/2020</v>
      </c>
      <c r="H2" s="162"/>
    </row>
    <row r="3" spans="1:8">
      <c r="A3" s="76"/>
      <c r="B3" s="76"/>
      <c r="C3" s="76"/>
      <c r="D3" s="76"/>
      <c r="E3" s="76"/>
      <c r="F3" s="76"/>
      <c r="G3" s="102"/>
      <c r="H3" s="162"/>
    </row>
    <row r="4" spans="1:8">
      <c r="A4" s="77" t="str">
        <f>'[5]ფორმა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4" t="str">
        <f>'ფორმა N1'!A5</f>
        <v>საარჩევნო ბლოკი "გიორგი ვაშაძე - სტრატეგია აღმაშენებელი"</v>
      </c>
      <c r="B5" s="204"/>
      <c r="C5" s="204"/>
      <c r="D5" s="204"/>
      <c r="E5" s="204"/>
      <c r="F5" s="204"/>
      <c r="G5" s="204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4" t="s">
        <v>294</v>
      </c>
      <c r="B8" s="164" t="s">
        <v>129</v>
      </c>
      <c r="C8" s="165" t="s">
        <v>332</v>
      </c>
      <c r="D8" s="165" t="s">
        <v>333</v>
      </c>
      <c r="E8" s="165" t="s">
        <v>258</v>
      </c>
      <c r="F8" s="164" t="s">
        <v>299</v>
      </c>
      <c r="G8" s="165" t="s">
        <v>295</v>
      </c>
      <c r="H8" s="105"/>
    </row>
    <row r="9" spans="1:8">
      <c r="A9" s="166" t="s">
        <v>296</v>
      </c>
      <c r="B9" s="167"/>
      <c r="C9" s="168"/>
      <c r="D9" s="169"/>
      <c r="E9" s="169"/>
      <c r="F9" s="169"/>
      <c r="G9" s="170"/>
      <c r="H9" s="105"/>
    </row>
    <row r="10" spans="1:8">
      <c r="A10" s="167">
        <v>1</v>
      </c>
      <c r="B10" s="449">
        <v>44134</v>
      </c>
      <c r="C10" s="448">
        <v>200000</v>
      </c>
      <c r="D10" s="450">
        <v>0</v>
      </c>
      <c r="E10" s="450" t="s">
        <v>209</v>
      </c>
      <c r="F10" s="450" t="s">
        <v>833</v>
      </c>
      <c r="G10" s="451">
        <f>IF(ISBLANK(B10),"",G9+C10-D10)</f>
        <v>200000</v>
      </c>
      <c r="H10" s="105"/>
    </row>
    <row r="11" spans="1:8" ht="15.75">
      <c r="A11" s="167">
        <v>2</v>
      </c>
      <c r="B11" s="152"/>
      <c r="C11" s="171"/>
      <c r="D11" s="172"/>
      <c r="E11" s="172"/>
      <c r="F11" s="172"/>
      <c r="G11" s="173" t="str">
        <f t="shared" ref="G11:G14" si="0">IF(ISBLANK(B11),"",G10+C11-D11)</f>
        <v/>
      </c>
      <c r="H11" s="105"/>
    </row>
    <row r="12" spans="1:8" ht="15.75">
      <c r="A12" s="167">
        <v>3</v>
      </c>
      <c r="B12" s="152"/>
      <c r="C12" s="171"/>
      <c r="D12" s="172"/>
      <c r="E12" s="172"/>
      <c r="F12" s="172"/>
      <c r="G12" s="173" t="str">
        <f t="shared" si="0"/>
        <v/>
      </c>
      <c r="H12" s="105"/>
    </row>
    <row r="13" spans="1:8" ht="15.75">
      <c r="A13" s="167">
        <v>4</v>
      </c>
      <c r="B13" s="152"/>
      <c r="C13" s="171"/>
      <c r="D13" s="172"/>
      <c r="E13" s="172"/>
      <c r="F13" s="172"/>
      <c r="G13" s="173" t="str">
        <f t="shared" si="0"/>
        <v/>
      </c>
      <c r="H13" s="105"/>
    </row>
    <row r="14" spans="1:8" ht="15.75">
      <c r="A14" s="167">
        <v>5</v>
      </c>
      <c r="B14" s="152"/>
      <c r="C14" s="171"/>
      <c r="D14" s="172"/>
      <c r="E14" s="172"/>
      <c r="F14" s="172"/>
      <c r="G14" s="173" t="str">
        <f t="shared" si="0"/>
        <v/>
      </c>
      <c r="H14" s="105"/>
    </row>
    <row r="15" spans="1:8">
      <c r="A15" s="176" t="s">
        <v>297</v>
      </c>
      <c r="B15" s="177"/>
      <c r="C15" s="178"/>
      <c r="D15" s="179"/>
      <c r="E15" s="179"/>
      <c r="F15" s="180"/>
      <c r="G15" s="181">
        <f>G10</f>
        <v>200000</v>
      </c>
      <c r="H15" s="105"/>
    </row>
    <row r="19" spans="1:10">
      <c r="B19" s="184" t="s">
        <v>96</v>
      </c>
      <c r="F19" s="185"/>
    </row>
    <row r="20" spans="1:10">
      <c r="F20" s="183"/>
      <c r="G20" s="183"/>
      <c r="H20" s="183"/>
      <c r="I20" s="183"/>
      <c r="J20" s="183"/>
    </row>
    <row r="21" spans="1:10">
      <c r="C21" s="186"/>
      <c r="F21" s="186"/>
      <c r="G21" s="187"/>
      <c r="H21" s="183"/>
      <c r="I21" s="183"/>
      <c r="J21" s="183"/>
    </row>
    <row r="22" spans="1:10">
      <c r="A22" s="183"/>
      <c r="C22" s="188" t="s">
        <v>251</v>
      </c>
      <c r="F22" s="189" t="s">
        <v>256</v>
      </c>
      <c r="G22" s="187"/>
      <c r="H22" s="183"/>
      <c r="I22" s="183"/>
      <c r="J22" s="183"/>
    </row>
    <row r="23" spans="1:10">
      <c r="A23" s="183"/>
      <c r="C23" s="190" t="s">
        <v>127</v>
      </c>
      <c r="F23" s="182" t="s">
        <v>252</v>
      </c>
      <c r="G23" s="183"/>
      <c r="H23" s="183"/>
      <c r="I23" s="183"/>
      <c r="J23" s="183"/>
    </row>
    <row r="24" spans="1:10" s="183" customFormat="1">
      <c r="B24" s="182"/>
    </row>
    <row r="25" spans="1:10" s="183" customFormat="1" ht="12.75"/>
    <row r="26" spans="1:10" s="183" customFormat="1" ht="12.75"/>
    <row r="27" spans="1:10" s="183" customFormat="1" ht="12.75"/>
    <row r="28" spans="1:10" s="183" customFormat="1" ht="12.75"/>
  </sheetData>
  <dataValidations count="1">
    <dataValidation allowBlank="1" showInputMessage="1" showErrorMessage="1" prompt="თვე/დღე/წელი" sqref="B10:B14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286</v>
      </c>
      <c r="B1" s="138"/>
      <c r="C1" s="138"/>
      <c r="D1" s="138"/>
      <c r="E1" s="138"/>
      <c r="F1" s="78"/>
      <c r="G1" s="78"/>
      <c r="H1" s="78"/>
      <c r="I1" s="493" t="s">
        <v>97</v>
      </c>
      <c r="J1" s="493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78" t="str">
        <f>'ფორმა N1'!K2</f>
        <v>01/09/2020-31/10/2020</v>
      </c>
      <c r="J2" s="479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 t="str">
        <f>'ფორმა N1'!A5</f>
        <v>საარჩევნო ბლოკი "გიორგი ვაშაძე - სტრატეგია აღმაშენებელი"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92" t="s">
        <v>208</v>
      </c>
      <c r="C7" s="492"/>
      <c r="D7" s="492" t="s">
        <v>274</v>
      </c>
      <c r="E7" s="492"/>
      <c r="F7" s="492" t="s">
        <v>275</v>
      </c>
      <c r="G7" s="492"/>
      <c r="H7" s="151" t="s">
        <v>261</v>
      </c>
      <c r="I7" s="492" t="s">
        <v>211</v>
      </c>
      <c r="J7" s="492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377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63"/>
  <sheetViews>
    <sheetView view="pageBreakPreview" topLeftCell="A25" zoomScale="80" zoomScaleNormal="80" zoomScaleSheetLayoutView="80" workbookViewId="0">
      <selection activeCell="D14" sqref="D14"/>
    </sheetView>
  </sheetViews>
  <sheetFormatPr defaultRowHeight="12.75"/>
  <cols>
    <col min="1" max="1" width="6" style="198" customWidth="1"/>
    <col min="2" max="2" width="21.140625" style="198" customWidth="1"/>
    <col min="3" max="3" width="32.7109375" style="198" customWidth="1"/>
    <col min="4" max="4" width="18.42578125" style="198" customWidth="1"/>
    <col min="5" max="5" width="19.5703125" style="198" customWidth="1"/>
    <col min="6" max="6" width="22" style="198" customWidth="1"/>
    <col min="7" max="7" width="25.28515625" style="198" customWidth="1"/>
    <col min="8" max="8" width="18.28515625" style="198" customWidth="1"/>
    <col min="9" max="9" width="22.5703125" style="198" customWidth="1"/>
    <col min="10" max="16384" width="9.140625" style="198"/>
  </cols>
  <sheetData>
    <row r="1" spans="1:9" ht="15">
      <c r="A1" s="191" t="s">
        <v>456</v>
      </c>
      <c r="B1" s="191"/>
      <c r="C1" s="192"/>
      <c r="D1" s="192"/>
      <c r="E1" s="192"/>
      <c r="F1" s="192"/>
      <c r="G1" s="192"/>
      <c r="H1" s="192"/>
      <c r="I1" s="331" t="s">
        <v>97</v>
      </c>
    </row>
    <row r="2" spans="1:9" ht="15">
      <c r="A2" s="148" t="s">
        <v>128</v>
      </c>
      <c r="B2" s="148"/>
      <c r="C2" s="192"/>
      <c r="D2" s="192"/>
      <c r="E2" s="192"/>
      <c r="F2" s="192"/>
      <c r="G2" s="192"/>
      <c r="H2" s="192"/>
      <c r="I2" s="328" t="str">
        <f>'ფორმა N1'!K2</f>
        <v>01/09/2020-31/10/2020</v>
      </c>
    </row>
    <row r="3" spans="1:9" ht="15">
      <c r="A3" s="192"/>
      <c r="B3" s="192"/>
      <c r="C3" s="192"/>
      <c r="D3" s="192"/>
      <c r="E3" s="192"/>
      <c r="F3" s="192"/>
      <c r="G3" s="192"/>
      <c r="H3" s="192"/>
      <c r="I3" s="141"/>
    </row>
    <row r="4" spans="1:9" ht="15">
      <c r="A4" s="114" t="s">
        <v>257</v>
      </c>
      <c r="B4" s="114"/>
      <c r="C4" s="114"/>
      <c r="D4" s="114"/>
      <c r="E4" s="339"/>
      <c r="F4" s="193"/>
      <c r="G4" s="192"/>
      <c r="H4" s="192"/>
      <c r="I4" s="193"/>
    </row>
    <row r="5" spans="1:9" s="344" customFormat="1" ht="15">
      <c r="A5" s="340" t="str">
        <f>'ფორმა N1'!A5</f>
        <v>საარჩევნო ბლოკი "გიორგი ვაშაძე - სტრატეგია აღმაშენებელი"</v>
      </c>
      <c r="B5" s="340"/>
      <c r="C5" s="341"/>
      <c r="D5" s="341"/>
      <c r="E5" s="341"/>
      <c r="F5" s="342"/>
      <c r="G5" s="343"/>
      <c r="H5" s="343"/>
      <c r="I5" s="342"/>
    </row>
    <row r="6" spans="1:9">
      <c r="A6" s="142"/>
      <c r="B6" s="142"/>
      <c r="C6" s="345"/>
      <c r="D6" s="345"/>
      <c r="E6" s="345"/>
      <c r="F6" s="192"/>
      <c r="G6" s="192"/>
      <c r="H6" s="192"/>
      <c r="I6" s="192"/>
    </row>
    <row r="7" spans="1:9" ht="60">
      <c r="A7" s="346" t="s">
        <v>64</v>
      </c>
      <c r="B7" s="346" t="s">
        <v>447</v>
      </c>
      <c r="C7" s="347" t="s">
        <v>448</v>
      </c>
      <c r="D7" s="347" t="s">
        <v>449</v>
      </c>
      <c r="E7" s="347" t="s">
        <v>450</v>
      </c>
      <c r="F7" s="347" t="s">
        <v>343</v>
      </c>
      <c r="G7" s="347" t="s">
        <v>451</v>
      </c>
      <c r="H7" s="347" t="s">
        <v>452</v>
      </c>
      <c r="I7" s="347" t="s">
        <v>453</v>
      </c>
    </row>
    <row r="8" spans="1:9" ht="15">
      <c r="A8" s="346">
        <v>1</v>
      </c>
      <c r="B8" s="346">
        <v>2</v>
      </c>
      <c r="C8" s="346">
        <v>3</v>
      </c>
      <c r="D8" s="347">
        <v>4</v>
      </c>
      <c r="E8" s="346">
        <v>5</v>
      </c>
      <c r="F8" s="347">
        <v>6</v>
      </c>
      <c r="G8" s="346">
        <v>7</v>
      </c>
      <c r="H8" s="347">
        <v>8</v>
      </c>
      <c r="I8" s="347">
        <v>9</v>
      </c>
    </row>
    <row r="9" spans="1:9" ht="30">
      <c r="A9" s="348">
        <v>1</v>
      </c>
      <c r="B9" s="348" t="s">
        <v>834</v>
      </c>
      <c r="C9" s="456" t="s">
        <v>835</v>
      </c>
      <c r="D9" s="453" t="s">
        <v>836</v>
      </c>
      <c r="E9" s="457">
        <v>43841</v>
      </c>
      <c r="F9" s="458">
        <v>30.0001</v>
      </c>
      <c r="G9" s="456">
        <v>1276</v>
      </c>
      <c r="H9" s="452" t="s">
        <v>837</v>
      </c>
      <c r="I9" s="453" t="s">
        <v>838</v>
      </c>
    </row>
    <row r="10" spans="1:9" ht="15">
      <c r="A10" s="348">
        <v>2</v>
      </c>
      <c r="B10" s="348" t="s">
        <v>834</v>
      </c>
      <c r="C10" s="456" t="s">
        <v>839</v>
      </c>
      <c r="D10" s="459"/>
      <c r="E10" s="457">
        <v>43841</v>
      </c>
      <c r="F10" s="458">
        <v>5</v>
      </c>
      <c r="G10" s="456">
        <v>383</v>
      </c>
      <c r="H10" s="452">
        <v>2001001742</v>
      </c>
      <c r="I10" s="453" t="s">
        <v>840</v>
      </c>
    </row>
    <row r="11" spans="1:9" ht="15">
      <c r="A11" s="348">
        <v>3</v>
      </c>
      <c r="B11" s="348" t="s">
        <v>834</v>
      </c>
      <c r="C11" s="456" t="s">
        <v>841</v>
      </c>
      <c r="D11" s="453" t="s">
        <v>842</v>
      </c>
      <c r="E11" s="457">
        <v>44023</v>
      </c>
      <c r="F11" s="458">
        <v>349.5</v>
      </c>
      <c r="G11" s="456">
        <v>1200</v>
      </c>
      <c r="H11" s="452" t="s">
        <v>843</v>
      </c>
      <c r="I11" s="453" t="s">
        <v>844</v>
      </c>
    </row>
    <row r="12" spans="1:9" ht="15">
      <c r="A12" s="348">
        <v>4</v>
      </c>
      <c r="B12" s="348" t="s">
        <v>834</v>
      </c>
      <c r="C12" s="456" t="s">
        <v>845</v>
      </c>
      <c r="D12" s="453" t="s">
        <v>846</v>
      </c>
      <c r="E12" s="457">
        <v>43841</v>
      </c>
      <c r="F12" s="458">
        <v>1621</v>
      </c>
      <c r="G12" s="456">
        <v>1021</v>
      </c>
      <c r="H12" s="452" t="s">
        <v>847</v>
      </c>
      <c r="I12" s="453" t="s">
        <v>848</v>
      </c>
    </row>
    <row r="13" spans="1:9" ht="15">
      <c r="A13" s="348">
        <v>5</v>
      </c>
      <c r="B13" s="348" t="s">
        <v>834</v>
      </c>
      <c r="C13" s="456" t="s">
        <v>849</v>
      </c>
      <c r="D13" s="453" t="s">
        <v>850</v>
      </c>
      <c r="E13" s="457">
        <v>43841</v>
      </c>
      <c r="F13" s="460">
        <v>1009</v>
      </c>
      <c r="G13" s="461">
        <v>1276</v>
      </c>
      <c r="H13" s="452">
        <v>60003006549</v>
      </c>
      <c r="I13" s="453" t="s">
        <v>851</v>
      </c>
    </row>
    <row r="14" spans="1:9" ht="30">
      <c r="A14" s="348">
        <v>6</v>
      </c>
      <c r="B14" s="348" t="s">
        <v>834</v>
      </c>
      <c r="C14" s="456" t="s">
        <v>852</v>
      </c>
      <c r="D14" s="459" t="s">
        <v>853</v>
      </c>
      <c r="E14" s="457">
        <v>43841</v>
      </c>
      <c r="F14" s="460">
        <v>1440</v>
      </c>
      <c r="G14" s="461">
        <f>1250*2</f>
        <v>2500</v>
      </c>
      <c r="H14" s="452" t="s">
        <v>854</v>
      </c>
      <c r="I14" s="453" t="s">
        <v>855</v>
      </c>
    </row>
    <row r="15" spans="1:9" ht="15">
      <c r="A15" s="348">
        <v>7</v>
      </c>
      <c r="B15" s="348" t="s">
        <v>834</v>
      </c>
      <c r="C15" s="456" t="s">
        <v>856</v>
      </c>
      <c r="D15" s="453" t="s">
        <v>857</v>
      </c>
      <c r="E15" s="457">
        <v>43841</v>
      </c>
      <c r="F15" s="458">
        <v>173</v>
      </c>
      <c r="G15" s="456">
        <v>383</v>
      </c>
      <c r="H15" s="452" t="s">
        <v>858</v>
      </c>
      <c r="I15" s="453" t="s">
        <v>859</v>
      </c>
    </row>
    <row r="16" spans="1:9" ht="15">
      <c r="A16" s="348">
        <v>8</v>
      </c>
      <c r="B16" s="348" t="s">
        <v>834</v>
      </c>
      <c r="C16" s="456" t="s">
        <v>860</v>
      </c>
      <c r="D16" s="453" t="s">
        <v>861</v>
      </c>
      <c r="E16" s="457">
        <v>43841</v>
      </c>
      <c r="F16" s="458">
        <v>639</v>
      </c>
      <c r="G16" s="456">
        <v>1021</v>
      </c>
      <c r="H16" s="452" t="s">
        <v>862</v>
      </c>
      <c r="I16" s="453" t="s">
        <v>863</v>
      </c>
    </row>
    <row r="17" spans="1:9" ht="15">
      <c r="A17" s="348">
        <v>9</v>
      </c>
      <c r="B17" s="348" t="s">
        <v>834</v>
      </c>
      <c r="C17" s="456" t="s">
        <v>864</v>
      </c>
      <c r="D17" s="459" t="s">
        <v>865</v>
      </c>
      <c r="E17" s="457">
        <v>43841</v>
      </c>
      <c r="F17" s="458">
        <v>71.02</v>
      </c>
      <c r="G17" s="456">
        <v>511</v>
      </c>
      <c r="H17" s="452">
        <v>57001032858</v>
      </c>
      <c r="I17" s="453" t="s">
        <v>866</v>
      </c>
    </row>
    <row r="18" spans="1:9" ht="15">
      <c r="A18" s="348">
        <v>10</v>
      </c>
      <c r="B18" s="348" t="s">
        <v>834</v>
      </c>
      <c r="C18" s="456" t="s">
        <v>867</v>
      </c>
      <c r="D18" s="459" t="s">
        <v>868</v>
      </c>
      <c r="E18" s="457">
        <v>43841</v>
      </c>
      <c r="F18" s="460">
        <v>42.75</v>
      </c>
      <c r="G18" s="461">
        <v>383</v>
      </c>
      <c r="H18" s="452" t="s">
        <v>869</v>
      </c>
      <c r="I18" s="453" t="s">
        <v>870</v>
      </c>
    </row>
    <row r="19" spans="1:9" ht="15">
      <c r="A19" s="348">
        <v>11</v>
      </c>
      <c r="B19" s="348" t="s">
        <v>834</v>
      </c>
      <c r="C19" s="456" t="s">
        <v>871</v>
      </c>
      <c r="D19" s="459" t="s">
        <v>872</v>
      </c>
      <c r="E19" s="457">
        <v>43962</v>
      </c>
      <c r="F19" s="458">
        <v>58.2</v>
      </c>
      <c r="G19" s="456">
        <v>511</v>
      </c>
      <c r="H19" s="452">
        <v>37001006363</v>
      </c>
      <c r="I19" s="453" t="s">
        <v>873</v>
      </c>
    </row>
    <row r="20" spans="1:9" ht="15">
      <c r="A20" s="348">
        <v>12</v>
      </c>
      <c r="B20" s="348" t="s">
        <v>834</v>
      </c>
      <c r="C20" s="456" t="s">
        <v>874</v>
      </c>
      <c r="D20" s="459" t="s">
        <v>875</v>
      </c>
      <c r="E20" s="457">
        <v>43993</v>
      </c>
      <c r="F20" s="458">
        <v>135</v>
      </c>
      <c r="G20" s="456">
        <v>1021</v>
      </c>
      <c r="H20" s="452">
        <v>29001013922</v>
      </c>
      <c r="I20" s="453" t="s">
        <v>876</v>
      </c>
    </row>
    <row r="21" spans="1:9" ht="15">
      <c r="A21" s="348">
        <v>13</v>
      </c>
      <c r="B21" s="348" t="s">
        <v>834</v>
      </c>
      <c r="C21" s="456" t="s">
        <v>877</v>
      </c>
      <c r="D21" s="453" t="s">
        <v>878</v>
      </c>
      <c r="E21" s="457">
        <v>43841</v>
      </c>
      <c r="F21" s="458">
        <v>317</v>
      </c>
      <c r="G21" s="456">
        <v>1276</v>
      </c>
      <c r="H21" s="452" t="s">
        <v>879</v>
      </c>
      <c r="I21" s="453" t="s">
        <v>880</v>
      </c>
    </row>
    <row r="22" spans="1:9" ht="15">
      <c r="A22" s="348">
        <v>14</v>
      </c>
      <c r="B22" s="348" t="s">
        <v>834</v>
      </c>
      <c r="C22" s="456" t="s">
        <v>881</v>
      </c>
      <c r="D22" s="453" t="s">
        <v>882</v>
      </c>
      <c r="E22" s="457" t="s">
        <v>883</v>
      </c>
      <c r="F22" s="458">
        <v>45</v>
      </c>
      <c r="G22" s="456">
        <v>638</v>
      </c>
      <c r="H22" s="452">
        <v>39001002983</v>
      </c>
      <c r="I22" s="453" t="s">
        <v>884</v>
      </c>
    </row>
    <row r="23" spans="1:9" ht="45">
      <c r="A23" s="348">
        <v>15</v>
      </c>
      <c r="B23" s="348" t="s">
        <v>834</v>
      </c>
      <c r="C23" s="456" t="s">
        <v>885</v>
      </c>
      <c r="D23" s="459" t="s">
        <v>886</v>
      </c>
      <c r="E23" s="462">
        <v>43841</v>
      </c>
      <c r="F23" s="460">
        <v>90</v>
      </c>
      <c r="G23" s="463">
        <f>2576.72/0.784</f>
        <v>3286.6326530612241</v>
      </c>
      <c r="H23" s="452" t="s">
        <v>887</v>
      </c>
      <c r="I23" s="453" t="s">
        <v>888</v>
      </c>
    </row>
    <row r="24" spans="1:9" ht="30">
      <c r="A24" s="348">
        <v>16</v>
      </c>
      <c r="B24" s="348" t="s">
        <v>834</v>
      </c>
      <c r="C24" s="348" t="s">
        <v>889</v>
      </c>
      <c r="D24" s="453" t="s">
        <v>890</v>
      </c>
      <c r="E24" s="457">
        <v>43841</v>
      </c>
      <c r="F24" s="458">
        <v>47.18</v>
      </c>
      <c r="G24" s="456">
        <v>1021</v>
      </c>
      <c r="H24" s="452" t="s">
        <v>891</v>
      </c>
      <c r="I24" s="348" t="s">
        <v>892</v>
      </c>
    </row>
    <row r="25" spans="1:9" ht="15">
      <c r="A25" s="348">
        <v>17</v>
      </c>
      <c r="B25" s="348" t="s">
        <v>834</v>
      </c>
      <c r="C25" s="348" t="s">
        <v>893</v>
      </c>
      <c r="D25" s="459" t="s">
        <v>894</v>
      </c>
      <c r="E25" s="457">
        <v>43841</v>
      </c>
      <c r="F25" s="458">
        <v>426</v>
      </c>
      <c r="G25" s="456">
        <v>319</v>
      </c>
      <c r="H25" s="452" t="s">
        <v>895</v>
      </c>
      <c r="I25" s="348" t="s">
        <v>896</v>
      </c>
    </row>
    <row r="26" spans="1:9" ht="15">
      <c r="A26" s="348">
        <v>18</v>
      </c>
      <c r="B26" s="348" t="s">
        <v>834</v>
      </c>
      <c r="C26" s="348" t="s">
        <v>897</v>
      </c>
      <c r="D26" s="453"/>
      <c r="E26" s="457">
        <v>43841</v>
      </c>
      <c r="F26" s="458"/>
      <c r="G26" s="464">
        <f>700/0.784</f>
        <v>892.85714285714278</v>
      </c>
      <c r="H26" s="452" t="s">
        <v>898</v>
      </c>
      <c r="I26" s="348" t="s">
        <v>899</v>
      </c>
    </row>
    <row r="27" spans="1:9" ht="30">
      <c r="A27" s="348">
        <v>19</v>
      </c>
      <c r="B27" s="348" t="s">
        <v>834</v>
      </c>
      <c r="C27" s="348" t="s">
        <v>900</v>
      </c>
      <c r="D27" s="453" t="s">
        <v>901</v>
      </c>
      <c r="E27" s="457">
        <v>43841</v>
      </c>
      <c r="F27" s="458">
        <v>153</v>
      </c>
      <c r="G27" s="456">
        <v>1650.53</v>
      </c>
      <c r="H27" s="452" t="s">
        <v>902</v>
      </c>
      <c r="I27" s="348" t="s">
        <v>903</v>
      </c>
    </row>
    <row r="28" spans="1:9" ht="15">
      <c r="A28" s="348">
        <v>20</v>
      </c>
      <c r="B28" s="348" t="s">
        <v>834</v>
      </c>
      <c r="C28" s="348" t="s">
        <v>904</v>
      </c>
      <c r="D28" s="453" t="s">
        <v>905</v>
      </c>
      <c r="E28" s="457">
        <v>43841</v>
      </c>
      <c r="F28" s="458">
        <v>61</v>
      </c>
      <c r="G28" s="456">
        <v>638</v>
      </c>
      <c r="H28" s="452" t="s">
        <v>906</v>
      </c>
      <c r="I28" s="348" t="s">
        <v>907</v>
      </c>
    </row>
    <row r="29" spans="1:9" ht="15">
      <c r="A29" s="348">
        <v>21</v>
      </c>
      <c r="B29" s="348" t="s">
        <v>834</v>
      </c>
      <c r="C29" s="348" t="s">
        <v>908</v>
      </c>
      <c r="D29" s="459" t="s">
        <v>909</v>
      </c>
      <c r="E29" s="457">
        <v>43841</v>
      </c>
      <c r="F29" s="458">
        <v>40</v>
      </c>
      <c r="G29" s="456">
        <v>450</v>
      </c>
      <c r="H29" s="452" t="s">
        <v>910</v>
      </c>
      <c r="I29" s="348" t="s">
        <v>911</v>
      </c>
    </row>
    <row r="30" spans="1:9" ht="15">
      <c r="A30" s="348">
        <v>22</v>
      </c>
      <c r="B30" s="348" t="s">
        <v>834</v>
      </c>
      <c r="C30" s="348" t="s">
        <v>912</v>
      </c>
      <c r="D30" s="453" t="s">
        <v>913</v>
      </c>
      <c r="E30" s="457">
        <v>43841</v>
      </c>
      <c r="F30" s="458">
        <v>32</v>
      </c>
      <c r="G30" s="456">
        <v>383</v>
      </c>
      <c r="H30" s="452" t="s">
        <v>914</v>
      </c>
      <c r="I30" s="348" t="s">
        <v>915</v>
      </c>
    </row>
    <row r="31" spans="1:9" ht="15">
      <c r="A31" s="348">
        <v>23</v>
      </c>
      <c r="B31" s="348" t="s">
        <v>834</v>
      </c>
      <c r="C31" s="348" t="s">
        <v>916</v>
      </c>
      <c r="D31" s="453" t="s">
        <v>917</v>
      </c>
      <c r="E31" s="457">
        <v>43841</v>
      </c>
      <c r="F31" s="458">
        <v>37.799999999999997</v>
      </c>
      <c r="G31" s="456">
        <v>383</v>
      </c>
      <c r="H31" s="452" t="s">
        <v>918</v>
      </c>
      <c r="I31" s="348" t="s">
        <v>919</v>
      </c>
    </row>
    <row r="32" spans="1:9" ht="15">
      <c r="A32" s="348">
        <v>24</v>
      </c>
      <c r="B32" s="348" t="s">
        <v>834</v>
      </c>
      <c r="C32" s="348" t="s">
        <v>920</v>
      </c>
      <c r="D32" s="453" t="s">
        <v>921</v>
      </c>
      <c r="E32" s="457">
        <v>43841</v>
      </c>
      <c r="F32" s="458">
        <v>567</v>
      </c>
      <c r="G32" s="456">
        <v>1276</v>
      </c>
      <c r="H32" s="452" t="s">
        <v>922</v>
      </c>
      <c r="I32" s="348" t="s">
        <v>923</v>
      </c>
    </row>
    <row r="33" spans="1:9" ht="15">
      <c r="A33" s="348">
        <v>25</v>
      </c>
      <c r="B33" s="348" t="s">
        <v>834</v>
      </c>
      <c r="C33" s="348" t="s">
        <v>924</v>
      </c>
      <c r="D33" s="453" t="s">
        <v>925</v>
      </c>
      <c r="E33" s="457">
        <v>44115</v>
      </c>
      <c r="F33" s="458">
        <v>51.41</v>
      </c>
      <c r="G33" s="456">
        <v>893</v>
      </c>
      <c r="H33" s="452" t="s">
        <v>926</v>
      </c>
      <c r="I33" s="348" t="s">
        <v>927</v>
      </c>
    </row>
    <row r="34" spans="1:9" ht="15">
      <c r="A34" s="348">
        <v>26</v>
      </c>
      <c r="B34" s="348" t="s">
        <v>834</v>
      </c>
      <c r="C34" s="348" t="s">
        <v>928</v>
      </c>
      <c r="D34" s="453" t="s">
        <v>929</v>
      </c>
      <c r="E34" s="457">
        <v>43841</v>
      </c>
      <c r="F34" s="458">
        <v>350.19</v>
      </c>
      <c r="G34" s="456">
        <v>256</v>
      </c>
      <c r="H34" s="452" t="s">
        <v>930</v>
      </c>
      <c r="I34" s="348" t="s">
        <v>931</v>
      </c>
    </row>
    <row r="35" spans="1:9" ht="15">
      <c r="A35" s="348">
        <v>27</v>
      </c>
      <c r="B35" s="348" t="s">
        <v>834</v>
      </c>
      <c r="C35" s="348" t="s">
        <v>932</v>
      </c>
      <c r="D35" s="453" t="s">
        <v>933</v>
      </c>
      <c r="E35" s="457">
        <v>43841</v>
      </c>
      <c r="F35" s="458">
        <v>358.5</v>
      </c>
      <c r="G35" s="456">
        <v>511</v>
      </c>
      <c r="H35" s="452" t="s">
        <v>934</v>
      </c>
      <c r="I35" s="348" t="s">
        <v>935</v>
      </c>
    </row>
    <row r="36" spans="1:9" ht="15">
      <c r="A36" s="348">
        <v>28</v>
      </c>
      <c r="B36" s="348" t="s">
        <v>834</v>
      </c>
      <c r="C36" s="348" t="s">
        <v>936</v>
      </c>
      <c r="D36" s="453" t="s">
        <v>937</v>
      </c>
      <c r="E36" s="457">
        <v>43841</v>
      </c>
      <c r="F36" s="458">
        <v>70</v>
      </c>
      <c r="G36" s="456">
        <v>761</v>
      </c>
      <c r="H36" s="452" t="s">
        <v>938</v>
      </c>
      <c r="I36" s="348" t="s">
        <v>939</v>
      </c>
    </row>
    <row r="37" spans="1:9" ht="15">
      <c r="A37" s="348">
        <v>29</v>
      </c>
      <c r="B37" s="348" t="s">
        <v>834</v>
      </c>
      <c r="C37" s="348" t="s">
        <v>940</v>
      </c>
      <c r="D37" s="453" t="s">
        <v>941</v>
      </c>
      <c r="E37" s="457" t="s">
        <v>942</v>
      </c>
      <c r="F37" s="458">
        <v>50</v>
      </c>
      <c r="G37" s="456">
        <v>1021</v>
      </c>
      <c r="H37" s="452" t="s">
        <v>943</v>
      </c>
      <c r="I37" s="348" t="s">
        <v>944</v>
      </c>
    </row>
    <row r="38" spans="1:9" ht="15">
      <c r="A38" s="348">
        <v>30</v>
      </c>
      <c r="B38" s="348" t="s">
        <v>834</v>
      </c>
      <c r="C38" s="348" t="s">
        <v>904</v>
      </c>
      <c r="D38" s="348" t="s">
        <v>905</v>
      </c>
      <c r="E38" s="454">
        <v>43841</v>
      </c>
      <c r="F38" s="348">
        <v>61</v>
      </c>
      <c r="G38" s="465">
        <v>637.99744897959181</v>
      </c>
      <c r="H38" s="348" t="s">
        <v>906</v>
      </c>
      <c r="I38" s="348" t="s">
        <v>907</v>
      </c>
    </row>
    <row r="39" spans="1:9" ht="15">
      <c r="A39" s="348">
        <v>31</v>
      </c>
      <c r="B39" s="348" t="s">
        <v>834</v>
      </c>
      <c r="C39" s="348" t="s">
        <v>945</v>
      </c>
      <c r="D39" s="348" t="s">
        <v>946</v>
      </c>
      <c r="E39" s="454">
        <v>43841</v>
      </c>
      <c r="F39" s="348">
        <v>332.25</v>
      </c>
      <c r="G39" s="465">
        <v>765.99489795918362</v>
      </c>
      <c r="H39" s="348" t="s">
        <v>947</v>
      </c>
      <c r="I39" s="348" t="s">
        <v>948</v>
      </c>
    </row>
    <row r="40" spans="1:9" ht="15">
      <c r="A40" s="348">
        <v>32</v>
      </c>
      <c r="B40" s="348" t="s">
        <v>834</v>
      </c>
      <c r="C40" s="348" t="s">
        <v>949</v>
      </c>
      <c r="D40" s="348" t="s">
        <v>950</v>
      </c>
      <c r="E40" s="454">
        <v>43962</v>
      </c>
      <c r="F40" s="348">
        <v>140</v>
      </c>
      <c r="G40" s="465">
        <v>70</v>
      </c>
      <c r="H40" s="348" t="s">
        <v>951</v>
      </c>
      <c r="I40" s="348" t="s">
        <v>952</v>
      </c>
    </row>
    <row r="41" spans="1:9" ht="30">
      <c r="A41" s="348">
        <v>33</v>
      </c>
      <c r="B41" s="348" t="s">
        <v>834</v>
      </c>
      <c r="C41" s="348" t="s">
        <v>953</v>
      </c>
      <c r="D41" s="348" t="s">
        <v>954</v>
      </c>
      <c r="E41" s="454">
        <v>43841</v>
      </c>
      <c r="F41" s="348">
        <v>30</v>
      </c>
      <c r="G41" s="465">
        <v>1232.1428571428571</v>
      </c>
      <c r="H41" s="348" t="s">
        <v>955</v>
      </c>
      <c r="I41" s="348" t="s">
        <v>956</v>
      </c>
    </row>
    <row r="42" spans="1:9" ht="15">
      <c r="A42" s="348">
        <v>34</v>
      </c>
      <c r="B42" s="348" t="s">
        <v>834</v>
      </c>
      <c r="C42" s="348" t="s">
        <v>957</v>
      </c>
      <c r="D42" s="348" t="s">
        <v>958</v>
      </c>
      <c r="E42" s="348" t="s">
        <v>959</v>
      </c>
      <c r="F42" s="348">
        <v>91</v>
      </c>
      <c r="G42" s="465">
        <v>892.99744897959181</v>
      </c>
      <c r="H42" s="348" t="s">
        <v>960</v>
      </c>
      <c r="I42" s="348" t="s">
        <v>961</v>
      </c>
    </row>
    <row r="43" spans="1:9" ht="15">
      <c r="A43" s="348">
        <v>35</v>
      </c>
      <c r="B43" s="348" t="s">
        <v>834</v>
      </c>
      <c r="C43" s="348" t="s">
        <v>962</v>
      </c>
      <c r="D43" s="348" t="s">
        <v>963</v>
      </c>
      <c r="E43" s="455" t="s">
        <v>883</v>
      </c>
      <c r="F43" s="455">
        <v>53</v>
      </c>
      <c r="G43" s="465">
        <v>255.10204081632651</v>
      </c>
      <c r="H43" s="348" t="s">
        <v>964</v>
      </c>
      <c r="I43" s="348" t="s">
        <v>965</v>
      </c>
    </row>
    <row r="44" spans="1:9" ht="15">
      <c r="A44" s="348">
        <v>36</v>
      </c>
      <c r="B44" s="348" t="s">
        <v>834</v>
      </c>
      <c r="C44" s="348" t="s">
        <v>966</v>
      </c>
      <c r="D44" s="348" t="s">
        <v>967</v>
      </c>
      <c r="E44" s="454">
        <v>43841</v>
      </c>
      <c r="F44" s="348">
        <v>170.2</v>
      </c>
      <c r="G44" s="465">
        <v>382.65306122448976</v>
      </c>
      <c r="H44" s="348" t="s">
        <v>968</v>
      </c>
      <c r="I44" s="348" t="s">
        <v>969</v>
      </c>
    </row>
    <row r="45" spans="1:9" ht="15">
      <c r="A45" s="348">
        <v>37</v>
      </c>
      <c r="B45" s="348" t="s">
        <v>834</v>
      </c>
      <c r="C45" s="348" t="s">
        <v>970</v>
      </c>
      <c r="D45" s="348" t="s">
        <v>971</v>
      </c>
      <c r="E45" s="454">
        <v>43841</v>
      </c>
      <c r="F45" s="348">
        <v>60</v>
      </c>
      <c r="G45" s="465">
        <v>892.99744897959181</v>
      </c>
      <c r="H45" s="348" t="s">
        <v>972</v>
      </c>
      <c r="I45" s="348" t="s">
        <v>973</v>
      </c>
    </row>
    <row r="46" spans="1:9" ht="45">
      <c r="A46" s="348">
        <v>38</v>
      </c>
      <c r="B46" s="348" t="s">
        <v>834</v>
      </c>
      <c r="C46" s="348" t="s">
        <v>974</v>
      </c>
      <c r="D46" s="348" t="s">
        <v>975</v>
      </c>
      <c r="E46" s="454">
        <v>43841</v>
      </c>
      <c r="F46" s="348">
        <v>500</v>
      </c>
      <c r="G46" s="465">
        <v>1064.0051020408162</v>
      </c>
      <c r="H46" s="348" t="s">
        <v>976</v>
      </c>
      <c r="I46" s="348" t="s">
        <v>977</v>
      </c>
    </row>
    <row r="47" spans="1:9" ht="30">
      <c r="A47" s="348">
        <v>39</v>
      </c>
      <c r="B47" s="348" t="s">
        <v>834</v>
      </c>
      <c r="C47" s="348" t="s">
        <v>978</v>
      </c>
      <c r="D47" s="348" t="s">
        <v>979</v>
      </c>
      <c r="E47" s="455">
        <v>43841</v>
      </c>
      <c r="F47" s="455">
        <v>195.6</v>
      </c>
      <c r="G47" s="465">
        <v>4720</v>
      </c>
      <c r="H47" s="348" t="s">
        <v>980</v>
      </c>
      <c r="I47" s="348" t="s">
        <v>981</v>
      </c>
    </row>
    <row r="48" spans="1:9" ht="30">
      <c r="A48" s="348">
        <v>40</v>
      </c>
      <c r="B48" s="348" t="s">
        <v>834</v>
      </c>
      <c r="C48" s="348" t="s">
        <v>982</v>
      </c>
      <c r="D48" s="348" t="s">
        <v>983</v>
      </c>
      <c r="E48" s="454">
        <v>43841</v>
      </c>
      <c r="F48" s="348">
        <v>40</v>
      </c>
      <c r="G48" s="465">
        <v>5000.8500000000004</v>
      </c>
      <c r="H48" s="348" t="s">
        <v>984</v>
      </c>
      <c r="I48" s="348" t="s">
        <v>985</v>
      </c>
    </row>
    <row r="49" spans="1:9" ht="30">
      <c r="A49" s="348">
        <v>41</v>
      </c>
      <c r="B49" s="348" t="s">
        <v>834</v>
      </c>
      <c r="C49" s="348" t="s">
        <v>986</v>
      </c>
      <c r="D49" s="348" t="s">
        <v>987</v>
      </c>
      <c r="E49" s="454" t="s">
        <v>988</v>
      </c>
      <c r="F49" s="348">
        <v>56.29</v>
      </c>
      <c r="G49" s="465">
        <v>766.00765306122435</v>
      </c>
      <c r="H49" s="348" t="s">
        <v>989</v>
      </c>
      <c r="I49" s="348" t="s">
        <v>990</v>
      </c>
    </row>
    <row r="50" spans="1:9" ht="15">
      <c r="A50" s="348">
        <v>42</v>
      </c>
      <c r="B50" s="348" t="s">
        <v>834</v>
      </c>
      <c r="C50" s="348" t="s">
        <v>991</v>
      </c>
      <c r="D50" s="348" t="s">
        <v>992</v>
      </c>
      <c r="E50" s="454" t="s">
        <v>993</v>
      </c>
      <c r="F50" s="348">
        <v>40</v>
      </c>
      <c r="G50" s="465">
        <v>352.00255102040819</v>
      </c>
      <c r="H50" s="348" t="s">
        <v>994</v>
      </c>
      <c r="I50" s="348" t="s">
        <v>995</v>
      </c>
    </row>
    <row r="51" spans="1:9" ht="15">
      <c r="A51" s="348">
        <v>43</v>
      </c>
      <c r="B51" s="348" t="s">
        <v>834</v>
      </c>
      <c r="C51" s="348" t="s">
        <v>996</v>
      </c>
      <c r="D51" s="348" t="s">
        <v>997</v>
      </c>
      <c r="E51" s="455" t="s">
        <v>959</v>
      </c>
      <c r="F51" s="455">
        <v>99</v>
      </c>
      <c r="G51" s="465">
        <v>1275.9948979591836</v>
      </c>
      <c r="H51" s="348" t="s">
        <v>998</v>
      </c>
      <c r="I51" s="348" t="s">
        <v>999</v>
      </c>
    </row>
    <row r="52" spans="1:9" ht="15">
      <c r="A52" s="348">
        <v>44</v>
      </c>
      <c r="B52" s="348" t="s">
        <v>834</v>
      </c>
      <c r="C52" s="348" t="s">
        <v>1000</v>
      </c>
      <c r="D52" s="348" t="s">
        <v>1001</v>
      </c>
      <c r="E52" s="454">
        <v>44146</v>
      </c>
      <c r="F52" s="348">
        <v>65</v>
      </c>
      <c r="G52" s="465">
        <v>1020.9948979591837</v>
      </c>
      <c r="H52" s="348" t="s">
        <v>1002</v>
      </c>
      <c r="I52" s="348" t="s">
        <v>1003</v>
      </c>
    </row>
    <row r="53" spans="1:9" ht="15">
      <c r="A53" s="348">
        <v>45</v>
      </c>
      <c r="B53" s="348" t="s">
        <v>834</v>
      </c>
      <c r="C53" s="348" t="s">
        <v>1004</v>
      </c>
      <c r="D53" s="348" t="s">
        <v>1005</v>
      </c>
      <c r="E53" s="454" t="s">
        <v>883</v>
      </c>
      <c r="F53" s="348">
        <v>350</v>
      </c>
      <c r="G53" s="465">
        <v>637.99744897959181</v>
      </c>
      <c r="H53" s="348" t="s">
        <v>1006</v>
      </c>
      <c r="I53" s="348" t="s">
        <v>1007</v>
      </c>
    </row>
    <row r="54" spans="1:9" ht="15">
      <c r="A54" s="348">
        <v>46</v>
      </c>
      <c r="B54" s="348" t="s">
        <v>834</v>
      </c>
      <c r="C54" s="348" t="s">
        <v>1008</v>
      </c>
      <c r="D54" s="348"/>
      <c r="E54" s="454"/>
      <c r="F54" s="348"/>
      <c r="G54" s="465">
        <v>1000</v>
      </c>
      <c r="H54" s="348" t="s">
        <v>1009</v>
      </c>
      <c r="I54" s="348" t="s">
        <v>1010</v>
      </c>
    </row>
    <row r="55" spans="1:9" ht="15">
      <c r="A55" s="348" t="s">
        <v>260</v>
      </c>
      <c r="B55" s="348"/>
      <c r="C55" s="349"/>
      <c r="D55" s="349"/>
      <c r="E55" s="349"/>
      <c r="F55" s="349"/>
      <c r="G55" s="349"/>
      <c r="H55" s="349"/>
      <c r="I55" s="349"/>
    </row>
    <row r="56" spans="1:9">
      <c r="A56" s="194"/>
      <c r="B56" s="194"/>
      <c r="C56" s="194"/>
      <c r="D56" s="194"/>
      <c r="E56" s="194"/>
      <c r="F56" s="194"/>
      <c r="G56" s="194"/>
      <c r="H56" s="194"/>
      <c r="I56" s="194"/>
    </row>
    <row r="57" spans="1:9">
      <c r="A57" s="194"/>
      <c r="B57" s="194"/>
      <c r="C57" s="194"/>
      <c r="D57" s="194"/>
      <c r="E57" s="194"/>
      <c r="F57" s="194"/>
      <c r="G57" s="194"/>
      <c r="H57" s="194"/>
      <c r="I57" s="194"/>
    </row>
    <row r="58" spans="1:9">
      <c r="A58" s="350"/>
      <c r="B58" s="350"/>
      <c r="C58" s="194"/>
      <c r="D58" s="194"/>
      <c r="E58" s="194"/>
      <c r="F58" s="194"/>
      <c r="G58" s="194"/>
      <c r="H58" s="194"/>
      <c r="I58" s="194"/>
    </row>
    <row r="59" spans="1:9" ht="15">
      <c r="A59" s="21"/>
      <c r="B59" s="21"/>
      <c r="C59" s="351" t="s">
        <v>96</v>
      </c>
      <c r="D59" s="21"/>
      <c r="E59" s="21"/>
      <c r="F59" s="19"/>
      <c r="G59" s="21"/>
      <c r="H59" s="21"/>
      <c r="I59" s="21"/>
    </row>
    <row r="60" spans="1:9" ht="15">
      <c r="A60" s="21"/>
      <c r="B60" s="21"/>
      <c r="C60" s="21"/>
      <c r="D60" s="494"/>
      <c r="E60" s="494"/>
      <c r="G60" s="197"/>
      <c r="H60" s="352"/>
    </row>
    <row r="61" spans="1:9" ht="15">
      <c r="C61" s="21"/>
      <c r="D61" s="495" t="s">
        <v>251</v>
      </c>
      <c r="E61" s="495"/>
      <c r="G61" s="496" t="s">
        <v>454</v>
      </c>
      <c r="H61" s="496"/>
    </row>
    <row r="62" spans="1:9" ht="15">
      <c r="C62" s="21"/>
      <c r="D62" s="21"/>
      <c r="E62" s="21"/>
      <c r="G62" s="497"/>
      <c r="H62" s="497"/>
    </row>
    <row r="63" spans="1:9" ht="15">
      <c r="C63" s="21"/>
      <c r="D63" s="498" t="s">
        <v>127</v>
      </c>
      <c r="E63" s="498"/>
      <c r="G63" s="497"/>
      <c r="H63" s="497"/>
    </row>
  </sheetData>
  <mergeCells count="4">
    <mergeCell ref="D60:E60"/>
    <mergeCell ref="D61:E61"/>
    <mergeCell ref="G61:H63"/>
    <mergeCell ref="D63:E63"/>
  </mergeCells>
  <dataValidations count="1">
    <dataValidation type="list" allowBlank="1" showInputMessage="1" showErrorMessage="1" sqref="B9:B55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4" fitToHeight="0" orientation="landscape" r:id="rId1"/>
  <rowBreaks count="1" manualBreakCount="1">
    <brk id="29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22"/>
  <sheetViews>
    <sheetView view="pageBreakPreview" zoomScale="80" zoomScaleNormal="100" zoomScaleSheetLayoutView="80" workbookViewId="0">
      <selection activeCell="A26" sqref="A14:XFD26"/>
    </sheetView>
  </sheetViews>
  <sheetFormatPr defaultRowHeight="12.75"/>
  <cols>
    <col min="1" max="1" width="6.85546875" style="344" customWidth="1"/>
    <col min="2" max="2" width="14.85546875" style="344" customWidth="1"/>
    <col min="3" max="3" width="21.140625" style="344" customWidth="1"/>
    <col min="4" max="5" width="12.7109375" style="344" customWidth="1"/>
    <col min="6" max="6" width="13.42578125" style="344" bestFit="1" customWidth="1"/>
    <col min="7" max="7" width="15.28515625" style="344" customWidth="1"/>
    <col min="8" max="8" width="23.85546875" style="344" customWidth="1"/>
    <col min="9" max="9" width="12.140625" style="344" bestFit="1" customWidth="1"/>
    <col min="10" max="10" width="19" style="344" customWidth="1"/>
    <col min="11" max="11" width="17.7109375" style="344" customWidth="1"/>
    <col min="12" max="16384" width="9.140625" style="344"/>
  </cols>
  <sheetData>
    <row r="1" spans="1:12" s="198" customFormat="1" ht="15">
      <c r="A1" s="191" t="s">
        <v>287</v>
      </c>
      <c r="B1" s="191"/>
      <c r="C1" s="191"/>
      <c r="D1" s="192"/>
      <c r="E1" s="192"/>
      <c r="F1" s="192"/>
      <c r="G1" s="192"/>
      <c r="H1" s="192"/>
      <c r="I1" s="192"/>
      <c r="J1" s="192"/>
      <c r="K1" s="331" t="s">
        <v>97</v>
      </c>
    </row>
    <row r="2" spans="1:12" s="198" customFormat="1" ht="15">
      <c r="A2" s="148" t="s">
        <v>128</v>
      </c>
      <c r="B2" s="148"/>
      <c r="C2" s="148"/>
      <c r="D2" s="192"/>
      <c r="E2" s="192"/>
      <c r="F2" s="192"/>
      <c r="G2" s="192"/>
      <c r="H2" s="192"/>
      <c r="I2" s="192"/>
      <c r="J2" s="192"/>
      <c r="K2" s="328" t="str">
        <f>'ფორმა N1'!K2</f>
        <v>01/09/2020-31/10/2020</v>
      </c>
    </row>
    <row r="3" spans="1:12" s="198" customFormat="1" ht="1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41"/>
      <c r="L3" s="344"/>
    </row>
    <row r="4" spans="1:12" s="198" customFormat="1" ht="15">
      <c r="A4" s="114" t="s">
        <v>257</v>
      </c>
      <c r="B4" s="114"/>
      <c r="C4" s="114"/>
      <c r="D4" s="114"/>
      <c r="E4" s="114"/>
      <c r="F4" s="339"/>
      <c r="G4" s="193"/>
      <c r="H4" s="192"/>
      <c r="I4" s="192"/>
      <c r="J4" s="192"/>
      <c r="K4" s="192"/>
    </row>
    <row r="5" spans="1:12" ht="15">
      <c r="A5" s="340" t="str">
        <f>'ფორმა N1'!A5</f>
        <v>საარჩევნო ბლოკი "გიორგი ვაშაძე - სტრატეგია აღმაშენებელი"</v>
      </c>
      <c r="B5" s="340"/>
      <c r="C5" s="340"/>
      <c r="D5" s="341"/>
      <c r="E5" s="341"/>
      <c r="F5" s="341"/>
      <c r="G5" s="342"/>
      <c r="H5" s="343"/>
      <c r="I5" s="343"/>
      <c r="J5" s="343"/>
      <c r="K5" s="342"/>
    </row>
    <row r="6" spans="1:12" s="198" customFormat="1">
      <c r="A6" s="142"/>
      <c r="B6" s="142"/>
      <c r="C6" s="142"/>
      <c r="D6" s="345"/>
      <c r="E6" s="345"/>
      <c r="F6" s="345"/>
      <c r="G6" s="192"/>
      <c r="H6" s="192"/>
      <c r="I6" s="192"/>
      <c r="J6" s="192"/>
      <c r="K6" s="192"/>
    </row>
    <row r="7" spans="1:12" s="198" customFormat="1" ht="60">
      <c r="A7" s="346" t="s">
        <v>64</v>
      </c>
      <c r="B7" s="346" t="s">
        <v>447</v>
      </c>
      <c r="C7" s="346" t="s">
        <v>231</v>
      </c>
      <c r="D7" s="347" t="s">
        <v>228</v>
      </c>
      <c r="E7" s="347" t="s">
        <v>229</v>
      </c>
      <c r="F7" s="347" t="s">
        <v>319</v>
      </c>
      <c r="G7" s="347" t="s">
        <v>230</v>
      </c>
      <c r="H7" s="347" t="s">
        <v>455</v>
      </c>
      <c r="I7" s="347" t="s">
        <v>227</v>
      </c>
      <c r="J7" s="347" t="s">
        <v>452</v>
      </c>
      <c r="K7" s="347" t="s">
        <v>453</v>
      </c>
    </row>
    <row r="8" spans="1:12" s="198" customFormat="1" ht="15">
      <c r="A8" s="346">
        <v>1</v>
      </c>
      <c r="B8" s="346">
        <v>2</v>
      </c>
      <c r="C8" s="346">
        <v>3</v>
      </c>
      <c r="D8" s="347">
        <v>4</v>
      </c>
      <c r="E8" s="346">
        <v>5</v>
      </c>
      <c r="F8" s="347">
        <v>6</v>
      </c>
      <c r="G8" s="346">
        <v>7</v>
      </c>
      <c r="H8" s="347">
        <v>8</v>
      </c>
      <c r="I8" s="346">
        <v>9</v>
      </c>
      <c r="J8" s="346">
        <v>10</v>
      </c>
      <c r="K8" s="347">
        <v>11</v>
      </c>
    </row>
    <row r="9" spans="1:12" s="198" customFormat="1" ht="15">
      <c r="A9" s="348">
        <v>1</v>
      </c>
      <c r="B9" s="348" t="s">
        <v>834</v>
      </c>
      <c r="C9" s="348" t="s">
        <v>1013</v>
      </c>
      <c r="D9" s="348" t="s">
        <v>1014</v>
      </c>
      <c r="E9" s="348" t="s">
        <v>1015</v>
      </c>
      <c r="F9" s="348">
        <v>2000</v>
      </c>
      <c r="G9" s="348" t="s">
        <v>1016</v>
      </c>
      <c r="H9" s="348">
        <v>6985.42</v>
      </c>
      <c r="I9" s="454">
        <v>44089</v>
      </c>
      <c r="J9" s="466" t="s">
        <v>1011</v>
      </c>
      <c r="K9" s="466" t="s">
        <v>1012</v>
      </c>
    </row>
    <row r="10" spans="1:12" s="198" customFormat="1" ht="15">
      <c r="A10" s="348">
        <v>2</v>
      </c>
      <c r="B10" s="348" t="s">
        <v>834</v>
      </c>
      <c r="C10" s="348" t="s">
        <v>1013</v>
      </c>
      <c r="D10" s="348" t="s">
        <v>1014</v>
      </c>
      <c r="E10" s="348" t="s">
        <v>1015</v>
      </c>
      <c r="F10" s="348">
        <v>1998</v>
      </c>
      <c r="G10" s="348" t="s">
        <v>1017</v>
      </c>
      <c r="H10" s="348">
        <v>5020</v>
      </c>
      <c r="I10" s="454">
        <v>44089</v>
      </c>
      <c r="J10" s="348" t="s">
        <v>1011</v>
      </c>
      <c r="K10" s="348" t="s">
        <v>1012</v>
      </c>
    </row>
    <row r="11" spans="1:12" s="198" customFormat="1" ht="15">
      <c r="A11" s="348">
        <v>3</v>
      </c>
      <c r="B11" s="348"/>
      <c r="C11" s="348"/>
      <c r="D11" s="349"/>
      <c r="E11" s="349"/>
      <c r="F11" s="349"/>
      <c r="G11" s="349"/>
      <c r="H11" s="349"/>
      <c r="I11" s="349"/>
      <c r="J11" s="349"/>
      <c r="K11" s="349"/>
    </row>
    <row r="12" spans="1:12" s="198" customFormat="1" ht="15">
      <c r="A12" s="348">
        <v>4</v>
      </c>
      <c r="B12" s="348"/>
      <c r="C12" s="348"/>
      <c r="D12" s="349"/>
      <c r="E12" s="349"/>
      <c r="F12" s="349"/>
      <c r="G12" s="349"/>
      <c r="H12" s="349"/>
      <c r="I12" s="349"/>
      <c r="J12" s="349"/>
      <c r="K12" s="349"/>
    </row>
    <row r="13" spans="1:12" s="198" customFormat="1" ht="15">
      <c r="A13" s="348">
        <v>5</v>
      </c>
      <c r="B13" s="348"/>
      <c r="C13" s="348"/>
      <c r="D13" s="349"/>
      <c r="E13" s="349"/>
      <c r="F13" s="349"/>
      <c r="G13" s="349"/>
      <c r="H13" s="349"/>
      <c r="I13" s="349"/>
      <c r="J13" s="349"/>
      <c r="K13" s="349"/>
    </row>
    <row r="14" spans="1:12" s="198" customFormat="1" ht="15">
      <c r="A14" s="348" t="s">
        <v>260</v>
      </c>
      <c r="B14" s="348"/>
      <c r="C14" s="348"/>
      <c r="D14" s="349"/>
      <c r="E14" s="349"/>
      <c r="F14" s="349"/>
      <c r="G14" s="349"/>
      <c r="H14" s="349"/>
      <c r="I14" s="349"/>
      <c r="J14" s="349"/>
      <c r="K14" s="349"/>
    </row>
    <row r="15" spans="1:12">
      <c r="A15" s="353"/>
      <c r="B15" s="353"/>
      <c r="C15" s="353"/>
      <c r="D15" s="353"/>
      <c r="E15" s="353"/>
      <c r="F15" s="353"/>
      <c r="G15" s="353"/>
      <c r="H15" s="353"/>
      <c r="I15" s="353"/>
      <c r="J15" s="353"/>
      <c r="K15" s="353"/>
    </row>
    <row r="16" spans="1:12">
      <c r="A16" s="353"/>
      <c r="B16" s="353"/>
      <c r="C16" s="353"/>
      <c r="D16" s="353"/>
      <c r="E16" s="353"/>
      <c r="F16" s="353"/>
      <c r="G16" s="353"/>
      <c r="H16" s="353"/>
      <c r="I16" s="353"/>
      <c r="J16" s="353"/>
      <c r="K16" s="353"/>
    </row>
    <row r="17" spans="1:11">
      <c r="A17" s="354"/>
      <c r="B17" s="354"/>
      <c r="C17" s="354"/>
      <c r="D17" s="353"/>
      <c r="E17" s="353"/>
      <c r="F17" s="353"/>
      <c r="G17" s="353"/>
      <c r="H17" s="353"/>
      <c r="I17" s="353"/>
      <c r="J17" s="353"/>
      <c r="K17" s="353"/>
    </row>
    <row r="18" spans="1:11" ht="15">
      <c r="A18" s="355"/>
      <c r="B18" s="355"/>
      <c r="C18" s="355"/>
      <c r="D18" s="356" t="s">
        <v>96</v>
      </c>
      <c r="E18" s="355"/>
      <c r="F18" s="355"/>
      <c r="G18" s="357"/>
      <c r="H18" s="355"/>
      <c r="I18" s="355"/>
      <c r="J18" s="355"/>
      <c r="K18" s="355"/>
    </row>
    <row r="19" spans="1:11" ht="15">
      <c r="A19" s="355"/>
      <c r="B19" s="355"/>
      <c r="C19" s="355"/>
      <c r="D19" s="355"/>
      <c r="E19" s="358"/>
      <c r="F19" s="355"/>
      <c r="H19" s="358"/>
      <c r="I19" s="358"/>
      <c r="J19" s="359"/>
    </row>
    <row r="20" spans="1:11" ht="15">
      <c r="D20" s="355"/>
      <c r="E20" s="360" t="s">
        <v>251</v>
      </c>
      <c r="F20" s="355"/>
      <c r="H20" s="361" t="s">
        <v>256</v>
      </c>
      <c r="I20" s="361"/>
    </row>
    <row r="21" spans="1:11" ht="15">
      <c r="D21" s="355"/>
      <c r="E21" s="362" t="s">
        <v>127</v>
      </c>
      <c r="F21" s="355"/>
      <c r="H21" s="355" t="s">
        <v>252</v>
      </c>
      <c r="I21" s="355"/>
    </row>
    <row r="22" spans="1:11" ht="15">
      <c r="D22" s="355"/>
      <c r="E22" s="362"/>
    </row>
  </sheetData>
  <dataValidations count="1">
    <dataValidation type="list" allowBlank="1" showInputMessage="1" showErrorMessage="1" sqref="B9:B1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view="pageBreakPreview" zoomScale="80" zoomScaleNormal="100" zoomScaleSheetLayoutView="80" workbookViewId="0">
      <selection activeCell="A26" sqref="A14:XFD26"/>
    </sheetView>
  </sheetViews>
  <sheetFormatPr defaultRowHeight="12.75"/>
  <cols>
    <col min="1" max="1" width="11.7109375" style="183" customWidth="1"/>
    <col min="2" max="2" width="21.5703125" style="183" customWidth="1"/>
    <col min="3" max="3" width="19.140625" style="183" customWidth="1"/>
    <col min="4" max="4" width="23.7109375" style="183" customWidth="1"/>
    <col min="5" max="6" width="16.5703125" style="183" bestFit="1" customWidth="1"/>
    <col min="7" max="7" width="17" style="183" customWidth="1"/>
    <col min="8" max="8" width="19" style="183" customWidth="1"/>
    <col min="9" max="9" width="24.42578125" style="183" customWidth="1"/>
    <col min="10" max="16384" width="9.140625" style="183"/>
  </cols>
  <sheetData>
    <row r="1" spans="1:13" customFormat="1" ht="15">
      <c r="A1" s="137" t="s">
        <v>392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3" t="str">
        <f>'ფორმა N1'!K2</f>
        <v>01/09/2020-31/10/2020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3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4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206"/>
      <c r="E5" s="206"/>
      <c r="F5" s="206"/>
      <c r="G5" s="206"/>
      <c r="H5" s="206"/>
      <c r="I5" s="205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75">
      <c r="A7" s="147" t="s">
        <v>64</v>
      </c>
      <c r="B7" s="136" t="s">
        <v>344</v>
      </c>
      <c r="C7" s="136" t="s">
        <v>345</v>
      </c>
      <c r="D7" s="136" t="s">
        <v>350</v>
      </c>
      <c r="E7" s="136" t="s">
        <v>351</v>
      </c>
      <c r="F7" s="136" t="s">
        <v>346</v>
      </c>
      <c r="G7" s="136" t="s">
        <v>347</v>
      </c>
      <c r="H7" s="136" t="s">
        <v>358</v>
      </c>
      <c r="I7" s="136" t="s">
        <v>348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2"/>
      <c r="G9" s="202"/>
      <c r="H9" s="202"/>
      <c r="I9" s="26"/>
    </row>
    <row r="10" spans="1:13" customFormat="1" ht="15">
      <c r="A10" s="67">
        <v>2</v>
      </c>
      <c r="B10" s="26"/>
      <c r="C10" s="26"/>
      <c r="D10" s="26"/>
      <c r="E10" s="26"/>
      <c r="F10" s="202"/>
      <c r="G10" s="202"/>
      <c r="H10" s="202"/>
      <c r="I10" s="26"/>
    </row>
    <row r="11" spans="1:13" customFormat="1" ht="15">
      <c r="A11" s="67">
        <v>3</v>
      </c>
      <c r="B11" s="26"/>
      <c r="C11" s="26"/>
      <c r="D11" s="26"/>
      <c r="E11" s="26"/>
      <c r="F11" s="202"/>
      <c r="G11" s="202"/>
      <c r="H11" s="202"/>
      <c r="I11" s="26"/>
    </row>
    <row r="12" spans="1:13" customFormat="1" ht="15">
      <c r="A12" s="67">
        <v>4</v>
      </c>
      <c r="B12" s="26"/>
      <c r="C12" s="26"/>
      <c r="D12" s="26"/>
      <c r="E12" s="26"/>
      <c r="F12" s="202"/>
      <c r="G12" s="202"/>
      <c r="H12" s="202"/>
      <c r="I12" s="26"/>
    </row>
    <row r="13" spans="1:13" customFormat="1" ht="15">
      <c r="A13" s="67">
        <v>5</v>
      </c>
      <c r="B13" s="26"/>
      <c r="C13" s="26"/>
      <c r="D13" s="26"/>
      <c r="E13" s="26"/>
      <c r="F13" s="202"/>
      <c r="G13" s="202"/>
      <c r="H13" s="202"/>
      <c r="I13" s="26"/>
    </row>
    <row r="14" spans="1:13" customFormat="1" ht="15">
      <c r="A14" s="67" t="s">
        <v>260</v>
      </c>
      <c r="B14" s="26"/>
      <c r="C14" s="26"/>
      <c r="D14" s="26"/>
      <c r="E14" s="26"/>
      <c r="F14" s="202"/>
      <c r="G14" s="202"/>
      <c r="H14" s="202"/>
      <c r="I14" s="26"/>
    </row>
    <row r="15" spans="1:13">
      <c r="A15" s="207"/>
      <c r="B15" s="207"/>
      <c r="C15" s="207"/>
      <c r="D15" s="207"/>
      <c r="E15" s="207"/>
      <c r="F15" s="207"/>
      <c r="G15" s="207"/>
      <c r="H15" s="207"/>
      <c r="I15" s="207"/>
    </row>
    <row r="16" spans="1:13">
      <c r="A16" s="207"/>
      <c r="B16" s="207"/>
      <c r="C16" s="207"/>
      <c r="D16" s="207"/>
      <c r="E16" s="207"/>
      <c r="F16" s="207"/>
      <c r="G16" s="207"/>
      <c r="H16" s="207"/>
      <c r="I16" s="207"/>
    </row>
    <row r="17" spans="1:9">
      <c r="A17" s="208"/>
      <c r="B17" s="207"/>
      <c r="C17" s="207"/>
      <c r="D17" s="207"/>
      <c r="E17" s="207"/>
      <c r="F17" s="207"/>
      <c r="G17" s="207"/>
      <c r="H17" s="207"/>
      <c r="I17" s="207"/>
    </row>
    <row r="18" spans="1:9" ht="15">
      <c r="A18" s="182"/>
      <c r="B18" s="184" t="s">
        <v>96</v>
      </c>
      <c r="C18" s="182"/>
      <c r="D18" s="182"/>
      <c r="E18" s="185"/>
      <c r="F18" s="182"/>
      <c r="G18" s="182"/>
      <c r="H18" s="182"/>
      <c r="I18" s="182"/>
    </row>
    <row r="19" spans="1:9" ht="15">
      <c r="A19" s="182"/>
      <c r="B19" s="182"/>
      <c r="C19" s="186"/>
      <c r="D19" s="182"/>
      <c r="F19" s="186"/>
      <c r="G19" s="212"/>
    </row>
    <row r="20" spans="1:9" ht="15">
      <c r="B20" s="182"/>
      <c r="C20" s="188" t="s">
        <v>251</v>
      </c>
      <c r="D20" s="182"/>
      <c r="F20" s="189" t="s">
        <v>256</v>
      </c>
    </row>
    <row r="21" spans="1:9" ht="15">
      <c r="B21" s="182"/>
      <c r="C21" s="190" t="s">
        <v>127</v>
      </c>
      <c r="D21" s="182"/>
      <c r="F21" s="182" t="s">
        <v>252</v>
      </c>
    </row>
    <row r="22" spans="1:9" ht="15">
      <c r="B22" s="182"/>
      <c r="C22" s="190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zoomScale="80" zoomScaleNormal="100" zoomScaleSheetLayoutView="80" workbookViewId="0">
      <selection activeCell="A37" sqref="A14:XFD37"/>
    </sheetView>
  </sheetViews>
  <sheetFormatPr defaultRowHeight="15"/>
  <cols>
    <col min="1" max="1" width="10" style="182" customWidth="1"/>
    <col min="2" max="2" width="20.28515625" style="182" customWidth="1"/>
    <col min="3" max="3" width="30" style="182" customWidth="1"/>
    <col min="4" max="4" width="29" style="182" customWidth="1"/>
    <col min="5" max="5" width="22.5703125" style="182" customWidth="1"/>
    <col min="6" max="6" width="20" style="182" customWidth="1"/>
    <col min="7" max="7" width="29.28515625" style="182" customWidth="1"/>
    <col min="8" max="8" width="27.140625" style="182" customWidth="1"/>
    <col min="9" max="9" width="26.42578125" style="182" customWidth="1"/>
    <col min="10" max="10" width="0.5703125" style="182" customWidth="1"/>
    <col min="11" max="16384" width="9.140625" style="182"/>
  </cols>
  <sheetData>
    <row r="1" spans="1:10">
      <c r="A1" s="74" t="s">
        <v>359</v>
      </c>
      <c r="B1" s="76"/>
      <c r="C1" s="76"/>
      <c r="D1" s="76"/>
      <c r="E1" s="76"/>
      <c r="F1" s="76"/>
      <c r="G1" s="76"/>
      <c r="H1" s="76"/>
      <c r="I1" s="161" t="s">
        <v>186</v>
      </c>
      <c r="J1" s="162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3" t="str">
        <f>'ფორმა N1'!K2</f>
        <v>01/09/2020-31/10/2020</v>
      </c>
      <c r="J2" s="162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2"/>
    </row>
    <row r="4" spans="1:10">
      <c r="A4" s="77" t="str">
        <f>'[5]ფორმა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4" t="str">
        <f>'ფორმა N1'!A5</f>
        <v>საარჩევნო ბლოკი "გიორგი ვაშაძე - სტრატეგია აღმაშენებელი"</v>
      </c>
      <c r="B5" s="204"/>
      <c r="C5" s="204"/>
      <c r="D5" s="204"/>
      <c r="E5" s="204"/>
      <c r="F5" s="204"/>
      <c r="G5" s="204"/>
      <c r="H5" s="204"/>
      <c r="I5" s="204"/>
      <c r="J5" s="189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4" t="s">
        <v>64</v>
      </c>
      <c r="B8" s="321" t="s">
        <v>341</v>
      </c>
      <c r="C8" s="322" t="s">
        <v>378</v>
      </c>
      <c r="D8" s="322" t="s">
        <v>379</v>
      </c>
      <c r="E8" s="322" t="s">
        <v>342</v>
      </c>
      <c r="F8" s="322" t="s">
        <v>355</v>
      </c>
      <c r="G8" s="322" t="s">
        <v>356</v>
      </c>
      <c r="H8" s="322" t="s">
        <v>380</v>
      </c>
      <c r="I8" s="165" t="s">
        <v>357</v>
      </c>
      <c r="J8" s="105"/>
    </row>
    <row r="9" spans="1:10">
      <c r="A9" s="167">
        <v>1</v>
      </c>
      <c r="B9" s="195"/>
      <c r="C9" s="172"/>
      <c r="D9" s="172"/>
      <c r="E9" s="171"/>
      <c r="F9" s="171"/>
      <c r="G9" s="171"/>
      <c r="H9" s="171"/>
      <c r="I9" s="171"/>
      <c r="J9" s="105"/>
    </row>
    <row r="10" spans="1:10">
      <c r="A10" s="167">
        <v>2</v>
      </c>
      <c r="B10" s="195"/>
      <c r="C10" s="172"/>
      <c r="D10" s="172"/>
      <c r="E10" s="171"/>
      <c r="F10" s="171"/>
      <c r="G10" s="171"/>
      <c r="H10" s="171"/>
      <c r="I10" s="171"/>
      <c r="J10" s="105"/>
    </row>
    <row r="11" spans="1:10">
      <c r="A11" s="167">
        <v>3</v>
      </c>
      <c r="B11" s="195"/>
      <c r="C11" s="172"/>
      <c r="D11" s="172"/>
      <c r="E11" s="171"/>
      <c r="F11" s="171"/>
      <c r="G11" s="171"/>
      <c r="H11" s="171"/>
      <c r="I11" s="171"/>
      <c r="J11" s="105"/>
    </row>
    <row r="12" spans="1:10">
      <c r="A12" s="167">
        <v>4</v>
      </c>
      <c r="B12" s="195"/>
      <c r="C12" s="172"/>
      <c r="D12" s="172"/>
      <c r="E12" s="171"/>
      <c r="F12" s="171"/>
      <c r="G12" s="171"/>
      <c r="H12" s="171"/>
      <c r="I12" s="171"/>
      <c r="J12" s="105"/>
    </row>
    <row r="13" spans="1:10">
      <c r="A13" s="167">
        <v>5</v>
      </c>
      <c r="B13" s="195"/>
      <c r="C13" s="172"/>
      <c r="D13" s="172"/>
      <c r="E13" s="171"/>
      <c r="F13" s="171"/>
      <c r="G13" s="171"/>
      <c r="H13" s="171"/>
      <c r="I13" s="171"/>
      <c r="J13" s="105"/>
    </row>
    <row r="14" spans="1:10">
      <c r="A14" s="167" t="s">
        <v>260</v>
      </c>
      <c r="B14" s="195"/>
      <c r="C14" s="175"/>
      <c r="D14" s="175"/>
      <c r="E14" s="174"/>
      <c r="F14" s="174"/>
      <c r="G14" s="242"/>
      <c r="H14" s="251" t="s">
        <v>371</v>
      </c>
      <c r="I14" s="326">
        <f>SUM(I9:I13)</f>
        <v>0</v>
      </c>
      <c r="J14" s="105"/>
    </row>
    <row r="16" spans="1:10">
      <c r="A16" s="182" t="s">
        <v>393</v>
      </c>
    </row>
    <row r="18" spans="1:12">
      <c r="B18" s="184" t="s">
        <v>96</v>
      </c>
      <c r="F18" s="185"/>
    </row>
    <row r="19" spans="1:12">
      <c r="F19" s="183"/>
      <c r="I19" s="183"/>
      <c r="J19" s="183"/>
      <c r="K19" s="183"/>
      <c r="L19" s="183"/>
    </row>
    <row r="20" spans="1:12">
      <c r="C20" s="186"/>
      <c r="F20" s="186"/>
      <c r="G20" s="186"/>
      <c r="H20" s="189"/>
      <c r="I20" s="187"/>
      <c r="J20" s="183"/>
      <c r="K20" s="183"/>
      <c r="L20" s="183"/>
    </row>
    <row r="21" spans="1:12">
      <c r="A21" s="183"/>
      <c r="C21" s="188" t="s">
        <v>251</v>
      </c>
      <c r="F21" s="189" t="s">
        <v>256</v>
      </c>
      <c r="G21" s="188"/>
      <c r="H21" s="188"/>
      <c r="I21" s="187"/>
      <c r="J21" s="183"/>
      <c r="K21" s="183"/>
      <c r="L21" s="183"/>
    </row>
    <row r="22" spans="1:12">
      <c r="A22" s="183"/>
      <c r="C22" s="190" t="s">
        <v>127</v>
      </c>
      <c r="F22" s="182" t="s">
        <v>252</v>
      </c>
      <c r="I22" s="183"/>
      <c r="J22" s="183"/>
      <c r="K22" s="183"/>
      <c r="L22" s="183"/>
    </row>
    <row r="23" spans="1:12" s="183" customFormat="1">
      <c r="B23" s="182"/>
      <c r="C23" s="190"/>
      <c r="G23" s="190"/>
      <c r="H23" s="190"/>
    </row>
    <row r="24" spans="1:12" s="183" customFormat="1" ht="12.75"/>
    <row r="25" spans="1:12" s="183" customFormat="1" ht="12.75"/>
    <row r="26" spans="1:12" s="183" customFormat="1" ht="12.75"/>
    <row r="27" spans="1:12" s="183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4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K25" sqref="K25"/>
    </sheetView>
  </sheetViews>
  <sheetFormatPr defaultRowHeight="12.75"/>
  <cols>
    <col min="1" max="1" width="7.28515625" style="198" customWidth="1"/>
    <col min="2" max="2" width="57.28515625" style="198" customWidth="1"/>
    <col min="3" max="3" width="24.140625" style="198" customWidth="1"/>
    <col min="4" max="16384" width="9.140625" style="198"/>
  </cols>
  <sheetData>
    <row r="1" spans="1:3" s="6" customFormat="1" ht="18.75" customHeight="1">
      <c r="A1" s="500" t="s">
        <v>457</v>
      </c>
      <c r="B1" s="500"/>
      <c r="C1" s="331" t="s">
        <v>97</v>
      </c>
    </row>
    <row r="2" spans="1:3" s="6" customFormat="1" ht="15">
      <c r="A2" s="500"/>
      <c r="B2" s="500"/>
      <c r="C2" s="328" t="str">
        <f>'ფორმა N1'!K2</f>
        <v>01/09/2020-31/10/2020</v>
      </c>
    </row>
    <row r="3" spans="1:3" s="6" customFormat="1" ht="15">
      <c r="A3" s="363" t="s">
        <v>128</v>
      </c>
      <c r="B3" s="329"/>
      <c r="C3" s="330"/>
    </row>
    <row r="4" spans="1:3" s="6" customFormat="1" ht="15">
      <c r="A4" s="114"/>
      <c r="B4" s="329"/>
      <c r="C4" s="330"/>
    </row>
    <row r="5" spans="1:3" s="21" customFormat="1" ht="15">
      <c r="A5" s="501" t="s">
        <v>257</v>
      </c>
      <c r="B5" s="501"/>
      <c r="C5" s="114"/>
    </row>
    <row r="6" spans="1:3" s="21" customFormat="1" ht="15">
      <c r="A6" s="502" t="str">
        <f>'ფორმა N1'!A5</f>
        <v>საარჩევნო ბლოკი "გიორგი ვაშაძე - სტრატეგია აღმაშენებელი"</v>
      </c>
      <c r="B6" s="502"/>
      <c r="C6" s="114"/>
    </row>
    <row r="7" spans="1:3">
      <c r="A7" s="364"/>
      <c r="B7" s="364"/>
      <c r="C7" s="364"/>
    </row>
    <row r="8" spans="1:3">
      <c r="A8" s="364"/>
      <c r="B8" s="364"/>
      <c r="C8" s="364"/>
    </row>
    <row r="9" spans="1:3" ht="30" customHeight="1">
      <c r="A9" s="365" t="s">
        <v>64</v>
      </c>
      <c r="B9" s="365" t="s">
        <v>11</v>
      </c>
      <c r="C9" s="366" t="s">
        <v>9</v>
      </c>
    </row>
    <row r="10" spans="1:3" ht="15">
      <c r="A10" s="367">
        <v>1</v>
      </c>
      <c r="B10" s="368" t="s">
        <v>57</v>
      </c>
      <c r="C10" s="383">
        <f>'ფორმა N4'!D11+'ფორმა N5'!D9</f>
        <v>2494695.8572448986</v>
      </c>
    </row>
    <row r="11" spans="1:3" ht="15">
      <c r="A11" s="370">
        <v>1.1000000000000001</v>
      </c>
      <c r="B11" s="368" t="s">
        <v>458</v>
      </c>
      <c r="C11" s="384">
        <f>'ფორმა N4'!D39+'ფორმა N5'!D37</f>
        <v>2334875.4000000004</v>
      </c>
    </row>
    <row r="12" spans="1:3" ht="15">
      <c r="A12" s="371" t="s">
        <v>30</v>
      </c>
      <c r="B12" s="368" t="s">
        <v>459</v>
      </c>
      <c r="C12" s="384">
        <f>'ფორმა N4'!D40+'ფორმა N5'!D38</f>
        <v>1122845.57</v>
      </c>
    </row>
    <row r="13" spans="1:3" ht="15">
      <c r="A13" s="370">
        <v>1.2</v>
      </c>
      <c r="B13" s="368" t="s">
        <v>58</v>
      </c>
      <c r="C13" s="384">
        <f>'ფორმა N4'!D12+'ფორმა N5'!D10</f>
        <v>7145.6224489795968</v>
      </c>
    </row>
    <row r="14" spans="1:3" ht="15">
      <c r="A14" s="370">
        <v>1.3</v>
      </c>
      <c r="B14" s="368" t="s">
        <v>460</v>
      </c>
      <c r="C14" s="384">
        <f>'ფორმა N4'!D17+'ფორმა N5'!D15</f>
        <v>0</v>
      </c>
    </row>
    <row r="15" spans="1:3" ht="15">
      <c r="A15" s="499"/>
      <c r="B15" s="499"/>
      <c r="C15" s="499"/>
    </row>
    <row r="16" spans="1:3" ht="30" customHeight="1">
      <c r="A16" s="365" t="s">
        <v>64</v>
      </c>
      <c r="B16" s="365" t="s">
        <v>232</v>
      </c>
      <c r="C16" s="366" t="s">
        <v>67</v>
      </c>
    </row>
    <row r="17" spans="1:4" ht="15">
      <c r="A17" s="367">
        <v>2</v>
      </c>
      <c r="B17" s="368" t="s">
        <v>461</v>
      </c>
      <c r="C17" s="369">
        <f>'ფორმა N2'!D9+'ფორმა N2'!C26+'ფორმა N3'!D9+'ფორმა N3'!C26</f>
        <v>2912602.5</v>
      </c>
    </row>
    <row r="18" spans="1:4" ht="15">
      <c r="A18" s="372">
        <v>2.1</v>
      </c>
      <c r="B18" s="368" t="s">
        <v>462</v>
      </c>
      <c r="C18" s="368">
        <f>'ფორმა N2'!D17+'ფორმა N3'!D17</f>
        <v>427435</v>
      </c>
    </row>
    <row r="19" spans="1:4" ht="15">
      <c r="A19" s="372">
        <v>2.2000000000000002</v>
      </c>
      <c r="B19" s="368" t="s">
        <v>463</v>
      </c>
      <c r="C19" s="368">
        <f>'ფორმა N2'!D18+'ფორმა N3'!D18</f>
        <v>10521</v>
      </c>
    </row>
    <row r="20" spans="1:4" ht="15">
      <c r="A20" s="372">
        <v>2.2999999999999998</v>
      </c>
      <c r="B20" s="368" t="s">
        <v>464</v>
      </c>
      <c r="C20" s="373">
        <f>SUM(C21:C25)</f>
        <v>2464065.75</v>
      </c>
    </row>
    <row r="21" spans="1:4" ht="15">
      <c r="A21" s="371" t="s">
        <v>465</v>
      </c>
      <c r="B21" s="374" t="s">
        <v>466</v>
      </c>
      <c r="C21" s="368">
        <f>'ფორმა N2'!D13+'ფორმა N3'!D13</f>
        <v>2453485</v>
      </c>
    </row>
    <row r="22" spans="1:4" ht="15">
      <c r="A22" s="371" t="s">
        <v>467</v>
      </c>
      <c r="B22" s="374" t="s">
        <v>468</v>
      </c>
      <c r="C22" s="368">
        <f>'ფორმა N2'!C27+'ფორმა N3'!C27</f>
        <v>10580.75</v>
      </c>
    </row>
    <row r="23" spans="1:4" ht="15">
      <c r="A23" s="371" t="s">
        <v>469</v>
      </c>
      <c r="B23" s="374" t="s">
        <v>470</v>
      </c>
      <c r="C23" s="368">
        <f>'ფორმა N2'!D14+'ფორმა N3'!D14</f>
        <v>0</v>
      </c>
    </row>
    <row r="24" spans="1:4" ht="15">
      <c r="A24" s="371" t="s">
        <v>471</v>
      </c>
      <c r="B24" s="374" t="s">
        <v>472</v>
      </c>
      <c r="C24" s="368">
        <f>'ფორმა N2'!C31+'ფორმა N3'!C31</f>
        <v>0</v>
      </c>
    </row>
    <row r="25" spans="1:4" ht="15">
      <c r="A25" s="371" t="s">
        <v>473</v>
      </c>
      <c r="B25" s="374" t="s">
        <v>474</v>
      </c>
      <c r="C25" s="368">
        <f>'ფორმა N2'!D11+'ფორმა N3'!D11</f>
        <v>0</v>
      </c>
    </row>
    <row r="26" spans="1:4" ht="15">
      <c r="A26" s="381"/>
      <c r="B26" s="380"/>
      <c r="C26" s="379"/>
    </row>
    <row r="27" spans="1:4" ht="15">
      <c r="A27" s="381"/>
      <c r="B27" s="380"/>
      <c r="C27" s="379"/>
    </row>
    <row r="28" spans="1:4" ht="15">
      <c r="A28" s="21"/>
      <c r="B28" s="21"/>
      <c r="C28" s="21"/>
      <c r="D28" s="378"/>
    </row>
    <row r="29" spans="1:4" ht="15">
      <c r="A29" s="196" t="s">
        <v>96</v>
      </c>
      <c r="B29" s="21"/>
      <c r="C29" s="21"/>
      <c r="D29" s="378"/>
    </row>
    <row r="30" spans="1:4" ht="15">
      <c r="A30" s="21"/>
      <c r="B30" s="21"/>
      <c r="C30" s="21"/>
      <c r="D30" s="378"/>
    </row>
    <row r="31" spans="1:4" ht="15">
      <c r="A31" s="21"/>
      <c r="B31" s="21"/>
      <c r="C31" s="21"/>
      <c r="D31" s="377"/>
    </row>
    <row r="32" spans="1:4" ht="15">
      <c r="B32" s="196" t="s">
        <v>254</v>
      </c>
      <c r="C32" s="21"/>
      <c r="D32" s="377"/>
    </row>
    <row r="33" spans="2:4" ht="15">
      <c r="B33" s="21" t="s">
        <v>253</v>
      </c>
      <c r="C33" s="21"/>
      <c r="D33" s="377"/>
    </row>
    <row r="34" spans="2:4">
      <c r="B34" s="376" t="s">
        <v>127</v>
      </c>
      <c r="D34" s="375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C11" sqref="C11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283</v>
      </c>
      <c r="B1" s="76"/>
      <c r="C1" s="480" t="s">
        <v>97</v>
      </c>
      <c r="D1" s="480"/>
      <c r="E1" s="108"/>
    </row>
    <row r="2" spans="1:7">
      <c r="A2" s="76" t="s">
        <v>128</v>
      </c>
      <c r="B2" s="76"/>
      <c r="C2" s="478" t="str">
        <f>'ფორმა N1'!K2</f>
        <v>01/09/2020-31/10/2020</v>
      </c>
      <c r="D2" s="479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/>
      <c r="C4" s="103"/>
      <c r="D4" s="76"/>
      <c r="E4" s="108"/>
    </row>
    <row r="5" spans="1:7">
      <c r="A5" s="219" t="str">
        <f>'ფორმა N1'!A5</f>
        <v>საარჩევნო ბლოკი "გიორგი ვაშაძე - სტრატეგია აღმაშენებელი"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0">
        <v>1</v>
      </c>
      <c r="B9" s="220" t="s">
        <v>65</v>
      </c>
      <c r="C9" s="85">
        <f>SUM(C10,C26)</f>
        <v>0</v>
      </c>
      <c r="D9" s="85">
        <f>SUM(D10,D26)</f>
        <v>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289</v>
      </c>
      <c r="C12" s="107">
        <f>SUM(C13:C15)</f>
        <v>0</v>
      </c>
      <c r="D12" s="107">
        <f>SUM(D13:D15)</f>
        <v>0</v>
      </c>
      <c r="E12" s="108"/>
      <c r="G12" s="68"/>
    </row>
    <row r="13" spans="1:7" s="3" customFormat="1" ht="16.5" customHeight="1">
      <c r="A13" s="97" t="s">
        <v>70</v>
      </c>
      <c r="B13" s="97" t="s">
        <v>292</v>
      </c>
      <c r="C13" s="8"/>
      <c r="D13" s="8"/>
      <c r="E13" s="108"/>
    </row>
    <row r="14" spans="1:7" s="3" customFormat="1" ht="16.5" customHeight="1">
      <c r="A14" s="97" t="s">
        <v>434</v>
      </c>
      <c r="B14" s="97" t="s">
        <v>433</v>
      </c>
      <c r="C14" s="8"/>
      <c r="D14" s="8"/>
      <c r="E14" s="108"/>
    </row>
    <row r="15" spans="1:7" s="3" customFormat="1" ht="16.5" customHeight="1">
      <c r="A15" s="97" t="s">
        <v>435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368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381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382</v>
      </c>
      <c r="C24" s="243"/>
      <c r="D24" s="8"/>
      <c r="E24" s="108"/>
    </row>
    <row r="25" spans="1:5" s="3" customFormat="1">
      <c r="A25" s="88" t="s">
        <v>234</v>
      </c>
      <c r="B25" s="88" t="s">
        <v>388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292</v>
      </c>
      <c r="C27" s="107">
        <f>SUM(C28:C30)</f>
        <v>0</v>
      </c>
      <c r="D27" s="107">
        <f>SUM(D28:D30)</f>
        <v>0</v>
      </c>
      <c r="E27" s="108"/>
    </row>
    <row r="28" spans="1:5">
      <c r="A28" s="228" t="s">
        <v>87</v>
      </c>
      <c r="B28" s="228" t="s">
        <v>290</v>
      </c>
      <c r="C28" s="8"/>
      <c r="D28" s="8"/>
      <c r="E28" s="108"/>
    </row>
    <row r="29" spans="1:5">
      <c r="A29" s="228" t="s">
        <v>88</v>
      </c>
      <c r="B29" s="228" t="s">
        <v>293</v>
      </c>
      <c r="C29" s="8"/>
      <c r="D29" s="8"/>
      <c r="E29" s="108"/>
    </row>
    <row r="30" spans="1:5">
      <c r="A30" s="228" t="s">
        <v>390</v>
      </c>
      <c r="B30" s="228" t="s">
        <v>291</v>
      </c>
      <c r="C30" s="8"/>
      <c r="D30" s="8"/>
      <c r="E30" s="108"/>
    </row>
    <row r="31" spans="1:5">
      <c r="A31" s="88" t="s">
        <v>33</v>
      </c>
      <c r="B31" s="88" t="s">
        <v>433</v>
      </c>
      <c r="C31" s="107">
        <f>SUM(C32:C34)</f>
        <v>0</v>
      </c>
      <c r="D31" s="107">
        <f>SUM(D32:D34)</f>
        <v>0</v>
      </c>
      <c r="E31" s="108"/>
    </row>
    <row r="32" spans="1:5">
      <c r="A32" s="228" t="s">
        <v>12</v>
      </c>
      <c r="B32" s="228" t="s">
        <v>436</v>
      </c>
      <c r="C32" s="8"/>
      <c r="D32" s="8"/>
      <c r="E32" s="108"/>
    </row>
    <row r="33" spans="1:9">
      <c r="A33" s="228" t="s">
        <v>13</v>
      </c>
      <c r="B33" s="228" t="s">
        <v>437</v>
      </c>
      <c r="C33" s="8"/>
      <c r="D33" s="8"/>
      <c r="E33" s="108"/>
    </row>
    <row r="34" spans="1:9">
      <c r="A34" s="228" t="s">
        <v>263</v>
      </c>
      <c r="B34" s="228" t="s">
        <v>438</v>
      </c>
      <c r="C34" s="8"/>
      <c r="D34" s="8"/>
      <c r="E34" s="108"/>
    </row>
    <row r="35" spans="1:9">
      <c r="A35" s="88" t="s">
        <v>34</v>
      </c>
      <c r="B35" s="241" t="s">
        <v>387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G25" sqref="G25"/>
    </sheetView>
  </sheetViews>
  <sheetFormatPr defaultRowHeight="15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3"/>
      <c r="C1" s="480" t="s">
        <v>97</v>
      </c>
      <c r="D1" s="480"/>
      <c r="E1" s="113"/>
    </row>
    <row r="2" spans="1:12" s="6" customFormat="1">
      <c r="A2" s="76" t="s">
        <v>128</v>
      </c>
      <c r="B2" s="233"/>
      <c r="C2" s="481" t="str">
        <f>'ფორმა N1'!K2</f>
        <v>01/09/2020-31/10/2020</v>
      </c>
      <c r="D2" s="482"/>
      <c r="E2" s="113"/>
    </row>
    <row r="3" spans="1:12" s="6" customFormat="1">
      <c r="A3" s="76"/>
      <c r="B3" s="233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4"/>
      <c r="C4" s="76"/>
      <c r="D4" s="76"/>
      <c r="E4" s="108"/>
      <c r="L4" s="6"/>
    </row>
    <row r="5" spans="1:12" s="2" customFormat="1">
      <c r="A5" s="119" t="str">
        <f>'ფორმა N1'!A5</f>
        <v>საარჩევნო ბლოკი "გიორგი ვაშაძე - სტრატეგია აღმაშენებელი"</v>
      </c>
      <c r="B5" s="235"/>
      <c r="C5" s="60"/>
      <c r="D5" s="60"/>
      <c r="E5" s="108"/>
    </row>
    <row r="6" spans="1:12" s="2" customFormat="1">
      <c r="A6" s="77"/>
      <c r="B6" s="234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0">
        <v>1</v>
      </c>
      <c r="B9" s="220" t="s">
        <v>65</v>
      </c>
      <c r="C9" s="85">
        <f>SUM(C10,C26)</f>
        <v>2902021.75</v>
      </c>
      <c r="D9" s="85">
        <f>SUM(D10,D26)</f>
        <v>2902021.75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SUM(C11,C12,C16,C19,C24,C25)</f>
        <v>2891441</v>
      </c>
      <c r="D10" s="85">
        <f>SUM(D11,D12,D16,D19,D24,D25)</f>
        <v>2891441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289</v>
      </c>
      <c r="C12" s="107">
        <f>SUM(C13:C15)</f>
        <v>2453485</v>
      </c>
      <c r="D12" s="107">
        <f>SUM(D13:D15)</f>
        <v>2453485</v>
      </c>
      <c r="E12" s="113"/>
    </row>
    <row r="13" spans="1:12" s="3" customFormat="1">
      <c r="A13" s="97" t="s">
        <v>70</v>
      </c>
      <c r="B13" s="97" t="s">
        <v>292</v>
      </c>
      <c r="C13" s="8">
        <v>2453485</v>
      </c>
      <c r="D13" s="8">
        <v>2453485</v>
      </c>
      <c r="E13" s="113"/>
    </row>
    <row r="14" spans="1:12" s="3" customFormat="1">
      <c r="A14" s="97" t="s">
        <v>434</v>
      </c>
      <c r="B14" s="97" t="s">
        <v>433</v>
      </c>
      <c r="C14" s="8"/>
      <c r="D14" s="8"/>
      <c r="E14" s="113"/>
    </row>
    <row r="15" spans="1:12" s="3" customFormat="1">
      <c r="A15" s="97" t="s">
        <v>435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437956</v>
      </c>
      <c r="D16" s="107">
        <f>SUM(D17:D18)</f>
        <v>437956</v>
      </c>
      <c r="E16" s="113"/>
    </row>
    <row r="17" spans="1:5" s="3" customFormat="1">
      <c r="A17" s="97" t="s">
        <v>73</v>
      </c>
      <c r="B17" s="97" t="s">
        <v>75</v>
      </c>
      <c r="C17" s="8">
        <f>'[1]ფორმა N3'!$C$17+'[2]ფორმა N3'!$C$17+'[3]ფორმა N3'!$C$17</f>
        <v>427435</v>
      </c>
      <c r="D17" s="8">
        <f>'[1]ფორმა N3'!$C$17+'[2]ფორმა N3'!$C$17+'[3]ფორმა N3'!$C$17</f>
        <v>427435</v>
      </c>
      <c r="E17" s="113"/>
    </row>
    <row r="18" spans="1:5" s="3" customFormat="1" ht="30">
      <c r="A18" s="97" t="s">
        <v>74</v>
      </c>
      <c r="B18" s="97" t="s">
        <v>98</v>
      </c>
      <c r="C18" s="8">
        <f>'[1]ფორმა N3'!$C$18+'[2]ფორმა N3'!$C$18+'[3]ფორმა N3'!$C$18</f>
        <v>10521</v>
      </c>
      <c r="D18" s="8">
        <f>'[1]ფორმა N3'!$C$18+'[2]ფორმა N3'!$C$18+'[3]ფორმა N3'!$C$18</f>
        <v>10521</v>
      </c>
      <c r="E18" s="113"/>
    </row>
    <row r="19" spans="1:5" s="3" customFormat="1">
      <c r="A19" s="88" t="s">
        <v>76</v>
      </c>
      <c r="B19" s="88" t="s">
        <v>368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381</v>
      </c>
      <c r="C23" s="8"/>
      <c r="D23" s="8"/>
      <c r="E23" s="113"/>
    </row>
    <row r="24" spans="1:5" s="3" customFormat="1">
      <c r="A24" s="88" t="s">
        <v>84</v>
      </c>
      <c r="B24" s="88" t="s">
        <v>382</v>
      </c>
      <c r="C24" s="243"/>
      <c r="D24" s="8"/>
      <c r="E24" s="113"/>
    </row>
    <row r="25" spans="1:5" s="3" customFormat="1">
      <c r="A25" s="88" t="s">
        <v>234</v>
      </c>
      <c r="B25" s="88" t="s">
        <v>388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10580.75</v>
      </c>
      <c r="D26" s="85">
        <f>SUM(D27,D35)</f>
        <v>10580.75</v>
      </c>
      <c r="E26" s="113"/>
    </row>
    <row r="27" spans="1:5">
      <c r="A27" s="88" t="s">
        <v>32</v>
      </c>
      <c r="B27" s="88" t="s">
        <v>292</v>
      </c>
      <c r="C27" s="107">
        <f>SUM(C28:C30)</f>
        <v>10580.75</v>
      </c>
      <c r="D27" s="107">
        <f>SUM(D28:D30)</f>
        <v>10580.75</v>
      </c>
      <c r="E27" s="113"/>
    </row>
    <row r="28" spans="1:5">
      <c r="A28" s="228" t="s">
        <v>87</v>
      </c>
      <c r="B28" s="228" t="s">
        <v>290</v>
      </c>
      <c r="C28" s="8">
        <f>'[1]ფორმა N3'!$C$28+'[2]ფორმა N3'!$C$28+'[3]ფორმა N3'!$C$28</f>
        <v>9780.75</v>
      </c>
      <c r="D28" s="8">
        <f>'[1]ფორმა N3'!$C$28+'[2]ფორმა N3'!$C$28+'[3]ფორმა N3'!$C$28</f>
        <v>9780.75</v>
      </c>
      <c r="E28" s="113"/>
    </row>
    <row r="29" spans="1:5">
      <c r="A29" s="228" t="s">
        <v>88</v>
      </c>
      <c r="B29" s="228" t="s">
        <v>293</v>
      </c>
      <c r="C29" s="8">
        <f>'[1]ფორმა N3'!$C$29+'[2]ფორმა N3'!$C$29+'[3]ფორმა N3'!$C$29</f>
        <v>800</v>
      </c>
      <c r="D29" s="8">
        <f>'[1]ფორმა N3'!$C$29+'[2]ფორმა N3'!$C$29+'[3]ფორმა N3'!$C$29</f>
        <v>800</v>
      </c>
      <c r="E29" s="113"/>
    </row>
    <row r="30" spans="1:5">
      <c r="A30" s="228" t="s">
        <v>390</v>
      </c>
      <c r="B30" s="228" t="s">
        <v>291</v>
      </c>
      <c r="C30" s="8"/>
      <c r="D30" s="8"/>
      <c r="E30" s="113"/>
    </row>
    <row r="31" spans="1:5">
      <c r="A31" s="88" t="s">
        <v>33</v>
      </c>
      <c r="B31" s="88" t="s">
        <v>433</v>
      </c>
      <c r="C31" s="107">
        <f>SUM(C32:C34)</f>
        <v>0</v>
      </c>
      <c r="D31" s="107">
        <f>SUM(D32:D34)</f>
        <v>0</v>
      </c>
      <c r="E31" s="113"/>
    </row>
    <row r="32" spans="1:5">
      <c r="A32" s="228" t="s">
        <v>12</v>
      </c>
      <c r="B32" s="228" t="s">
        <v>436</v>
      </c>
      <c r="C32" s="8"/>
      <c r="D32" s="8"/>
      <c r="E32" s="113"/>
    </row>
    <row r="33" spans="1:9">
      <c r="A33" s="228" t="s">
        <v>13</v>
      </c>
      <c r="B33" s="228" t="s">
        <v>437</v>
      </c>
      <c r="C33" s="8"/>
      <c r="D33" s="8"/>
      <c r="E33" s="113"/>
    </row>
    <row r="34" spans="1:9">
      <c r="A34" s="228" t="s">
        <v>263</v>
      </c>
      <c r="B34" s="228" t="s">
        <v>438</v>
      </c>
      <c r="C34" s="8"/>
      <c r="D34" s="8"/>
      <c r="E34" s="113"/>
    </row>
    <row r="35" spans="1:9" s="23" customFormat="1">
      <c r="A35" s="88" t="s">
        <v>34</v>
      </c>
      <c r="B35" s="241" t="s">
        <v>387</v>
      </c>
      <c r="C35" s="8"/>
      <c r="D35" s="8"/>
    </row>
    <row r="36" spans="1:9" s="2" customFormat="1">
      <c r="A36" s="1"/>
      <c r="B36" s="236"/>
      <c r="E36" s="5"/>
    </row>
    <row r="37" spans="1:9" s="2" customFormat="1">
      <c r="B37" s="236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6"/>
      <c r="E40" s="5"/>
    </row>
    <row r="41" spans="1:9" s="2" customFormat="1">
      <c r="B41" s="236"/>
      <c r="E41"/>
      <c r="F41"/>
      <c r="G41"/>
      <c r="H41"/>
      <c r="I41"/>
    </row>
    <row r="42" spans="1:9" s="2" customFormat="1">
      <c r="B42" s="236"/>
      <c r="D42" s="12"/>
      <c r="E42"/>
      <c r="F42"/>
      <c r="G42"/>
      <c r="H42"/>
      <c r="I42"/>
    </row>
    <row r="43" spans="1:9" s="2" customFormat="1">
      <c r="A43"/>
      <c r="B43" s="238" t="s">
        <v>385</v>
      </c>
      <c r="D43" s="12"/>
      <c r="E43"/>
      <c r="F43"/>
      <c r="G43"/>
      <c r="H43"/>
      <c r="I43"/>
    </row>
    <row r="44" spans="1:9" s="2" customFormat="1">
      <c r="A44"/>
      <c r="B44" s="236" t="s">
        <v>253</v>
      </c>
      <c r="D44" s="12"/>
      <c r="E44"/>
      <c r="F44"/>
      <c r="G44"/>
      <c r="H44"/>
      <c r="I44"/>
    </row>
    <row r="45" spans="1:9" customFormat="1" ht="12.75">
      <c r="B45" s="239" t="s">
        <v>127</v>
      </c>
    </row>
    <row r="46" spans="1:9" customFormat="1" ht="12.75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55" zoomScale="80" zoomScaleNormal="100" zoomScaleSheetLayoutView="80" workbookViewId="0">
      <selection activeCell="C3" sqref="C3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440</v>
      </c>
      <c r="B1" s="217"/>
      <c r="C1" s="480" t="s">
        <v>97</v>
      </c>
      <c r="D1" s="480"/>
      <c r="E1" s="91"/>
    </row>
    <row r="2" spans="1:5" s="6" customFormat="1">
      <c r="A2" s="335" t="s">
        <v>442</v>
      </c>
      <c r="B2" s="217"/>
      <c r="C2" s="478" t="str">
        <f>'ფორმა N1'!K2</f>
        <v>01/09/2020-31/10/2020</v>
      </c>
      <c r="D2" s="479"/>
      <c r="E2" s="91"/>
    </row>
    <row r="3" spans="1:5" s="6" customFormat="1">
      <c r="A3" s="335" t="s">
        <v>441</v>
      </c>
      <c r="B3" s="217"/>
      <c r="C3" s="218"/>
      <c r="D3" s="218"/>
      <c r="E3" s="91"/>
    </row>
    <row r="4" spans="1:5" s="6" customFormat="1">
      <c r="A4" s="76" t="s">
        <v>128</v>
      </c>
      <c r="B4" s="217"/>
      <c r="C4" s="218"/>
      <c r="D4" s="218"/>
      <c r="E4" s="91"/>
    </row>
    <row r="5" spans="1:5" s="6" customFormat="1">
      <c r="A5" s="76"/>
      <c r="B5" s="217"/>
      <c r="C5" s="218"/>
      <c r="D5" s="218"/>
      <c r="E5" s="91"/>
    </row>
    <row r="6" spans="1:5">
      <c r="A6" s="77" t="str">
        <f>'[4]ფორმა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19" t="str">
        <f>'ფორმა N1'!A5</f>
        <v>საარჩევნო ბლოკი "გიორგი ვაშაძე - სტრატეგია აღმაშენებელი"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7"/>
      <c r="B9" s="217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0">
        <v>1</v>
      </c>
      <c r="B11" s="220" t="s">
        <v>57</v>
      </c>
      <c r="C11" s="82">
        <f>SUM(C12,C16,C56,C59,C60,C61,C79)</f>
        <v>0</v>
      </c>
      <c r="D11" s="82">
        <f>SUM(D12,D16,D56,D59,D60,D61,D67,D75,D76)</f>
        <v>0</v>
      </c>
      <c r="E11" s="221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37" t="s">
        <v>444</v>
      </c>
      <c r="B15" s="338" t="s">
        <v>445</v>
      </c>
      <c r="C15" s="338"/>
      <c r="D15" s="338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1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2"/>
      <c r="E18" s="95"/>
    </row>
    <row r="19" spans="1:6" s="3" customFormat="1">
      <c r="A19" s="97" t="s">
        <v>88</v>
      </c>
      <c r="B19" s="97" t="s">
        <v>62</v>
      </c>
      <c r="C19" s="4"/>
      <c r="D19" s="222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3"/>
      <c r="F20" s="224"/>
    </row>
    <row r="21" spans="1:6" s="227" customFormat="1" ht="30">
      <c r="A21" s="97" t="s">
        <v>12</v>
      </c>
      <c r="B21" s="97" t="s">
        <v>233</v>
      </c>
      <c r="C21" s="225"/>
      <c r="D21" s="39"/>
      <c r="E21" s="226"/>
    </row>
    <row r="22" spans="1:6" s="227" customFormat="1">
      <c r="A22" s="97" t="s">
        <v>13</v>
      </c>
      <c r="B22" s="97" t="s">
        <v>14</v>
      </c>
      <c r="C22" s="225"/>
      <c r="D22" s="40"/>
      <c r="E22" s="226"/>
    </row>
    <row r="23" spans="1:6" s="227" customFormat="1" ht="30">
      <c r="A23" s="97" t="s">
        <v>263</v>
      </c>
      <c r="B23" s="97" t="s">
        <v>22</v>
      </c>
      <c r="C23" s="225"/>
      <c r="D23" s="41"/>
      <c r="E23" s="226"/>
    </row>
    <row r="24" spans="1:6" s="227" customFormat="1" ht="16.5" customHeight="1">
      <c r="A24" s="97" t="s">
        <v>264</v>
      </c>
      <c r="B24" s="97" t="s">
        <v>15</v>
      </c>
      <c r="C24" s="225"/>
      <c r="D24" s="41"/>
      <c r="E24" s="226"/>
    </row>
    <row r="25" spans="1:6" s="227" customFormat="1" ht="16.5" customHeight="1">
      <c r="A25" s="97" t="s">
        <v>265</v>
      </c>
      <c r="B25" s="97" t="s">
        <v>16</v>
      </c>
      <c r="C25" s="225"/>
      <c r="D25" s="41"/>
      <c r="E25" s="226"/>
    </row>
    <row r="26" spans="1:6" s="227" customFormat="1" ht="16.5" customHeight="1">
      <c r="A26" s="97" t="s">
        <v>266</v>
      </c>
      <c r="B26" s="97" t="s">
        <v>17</v>
      </c>
      <c r="C26" s="83">
        <f>SUM(C27:C30)</f>
        <v>0</v>
      </c>
      <c r="D26" s="83">
        <f>SUM(D27:D30)</f>
        <v>0</v>
      </c>
      <c r="E26" s="226"/>
    </row>
    <row r="27" spans="1:6" s="227" customFormat="1" ht="16.5" customHeight="1">
      <c r="A27" s="228" t="s">
        <v>267</v>
      </c>
      <c r="B27" s="228" t="s">
        <v>18</v>
      </c>
      <c r="C27" s="225"/>
      <c r="D27" s="41"/>
      <c r="E27" s="226"/>
    </row>
    <row r="28" spans="1:6" s="227" customFormat="1" ht="16.5" customHeight="1">
      <c r="A28" s="228" t="s">
        <v>268</v>
      </c>
      <c r="B28" s="228" t="s">
        <v>19</v>
      </c>
      <c r="C28" s="225"/>
      <c r="D28" s="41"/>
      <c r="E28" s="226"/>
    </row>
    <row r="29" spans="1:6" s="227" customFormat="1" ht="16.5" customHeight="1">
      <c r="A29" s="228" t="s">
        <v>269</v>
      </c>
      <c r="B29" s="228" t="s">
        <v>20</v>
      </c>
      <c r="C29" s="225"/>
      <c r="D29" s="41"/>
      <c r="E29" s="226"/>
    </row>
    <row r="30" spans="1:6" s="227" customFormat="1" ht="16.5" customHeight="1">
      <c r="A30" s="228" t="s">
        <v>270</v>
      </c>
      <c r="B30" s="228" t="s">
        <v>23</v>
      </c>
      <c r="C30" s="225"/>
      <c r="D30" s="42"/>
      <c r="E30" s="226"/>
    </row>
    <row r="31" spans="1:6" s="227" customFormat="1" ht="16.5" customHeight="1">
      <c r="A31" s="97" t="s">
        <v>271</v>
      </c>
      <c r="B31" s="97" t="s">
        <v>21</v>
      </c>
      <c r="C31" s="225"/>
      <c r="D31" s="42"/>
      <c r="E31" s="226"/>
    </row>
    <row r="32" spans="1:6" s="3" customFormat="1" ht="16.5" customHeight="1">
      <c r="A32" s="88" t="s">
        <v>34</v>
      </c>
      <c r="B32" s="88" t="s">
        <v>3</v>
      </c>
      <c r="C32" s="4"/>
      <c r="D32" s="222"/>
      <c r="E32" s="223"/>
    </row>
    <row r="33" spans="1:5" s="3" customFormat="1" ht="16.5" customHeight="1">
      <c r="A33" s="88" t="s">
        <v>35</v>
      </c>
      <c r="B33" s="88" t="s">
        <v>4</v>
      </c>
      <c r="C33" s="4"/>
      <c r="D33" s="222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2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272</v>
      </c>
      <c r="B36" s="97" t="s">
        <v>56</v>
      </c>
      <c r="C36" s="4"/>
      <c r="D36" s="222"/>
      <c r="E36" s="95"/>
    </row>
    <row r="37" spans="1:5" s="3" customFormat="1" ht="16.5" customHeight="1">
      <c r="A37" s="97" t="s">
        <v>273</v>
      </c>
      <c r="B37" s="97" t="s">
        <v>55</v>
      </c>
      <c r="C37" s="4"/>
      <c r="D37" s="222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2"/>
      <c r="E38" s="95"/>
    </row>
    <row r="39" spans="1:5" s="3" customFormat="1" ht="16.5" customHeight="1">
      <c r="A39" s="88" t="s">
        <v>39</v>
      </c>
      <c r="B39" s="88" t="s">
        <v>360</v>
      </c>
      <c r="C39" s="83">
        <f>SUM(C40:C45)</f>
        <v>0</v>
      </c>
      <c r="D39" s="83">
        <f>SUM(D40:D45)</f>
        <v>0</v>
      </c>
      <c r="E39" s="95"/>
    </row>
    <row r="40" spans="1:5" s="3" customFormat="1" ht="16.5" customHeight="1">
      <c r="A40" s="17" t="s">
        <v>320</v>
      </c>
      <c r="B40" s="17" t="s">
        <v>324</v>
      </c>
      <c r="C40" s="4"/>
      <c r="D40" s="222"/>
      <c r="E40" s="95"/>
    </row>
    <row r="41" spans="1:5" s="3" customFormat="1" ht="16.5" customHeight="1">
      <c r="A41" s="17" t="s">
        <v>321</v>
      </c>
      <c r="B41" s="17" t="s">
        <v>325</v>
      </c>
      <c r="C41" s="4"/>
      <c r="D41" s="222"/>
      <c r="E41" s="95"/>
    </row>
    <row r="42" spans="1:5" s="3" customFormat="1" ht="16.5" customHeight="1">
      <c r="A42" s="17" t="s">
        <v>322</v>
      </c>
      <c r="B42" s="17" t="s">
        <v>328</v>
      </c>
      <c r="C42" s="4"/>
      <c r="D42" s="222"/>
      <c r="E42" s="95"/>
    </row>
    <row r="43" spans="1:5" s="3" customFormat="1" ht="16.5" customHeight="1">
      <c r="A43" s="17" t="s">
        <v>327</v>
      </c>
      <c r="B43" s="17" t="s">
        <v>329</v>
      </c>
      <c r="C43" s="4"/>
      <c r="D43" s="222"/>
      <c r="E43" s="95"/>
    </row>
    <row r="44" spans="1:5" s="3" customFormat="1" ht="16.5" customHeight="1">
      <c r="A44" s="17" t="s">
        <v>330</v>
      </c>
      <c r="B44" s="17" t="s">
        <v>426</v>
      </c>
      <c r="C44" s="4"/>
      <c r="D44" s="222"/>
      <c r="E44" s="95"/>
    </row>
    <row r="45" spans="1:5" s="3" customFormat="1" ht="16.5" customHeight="1">
      <c r="A45" s="17" t="s">
        <v>427</v>
      </c>
      <c r="B45" s="17" t="s">
        <v>326</v>
      </c>
      <c r="C45" s="4"/>
      <c r="D45" s="222"/>
      <c r="E45" s="95"/>
    </row>
    <row r="46" spans="1:5" s="3" customFormat="1" ht="30">
      <c r="A46" s="88" t="s">
        <v>40</v>
      </c>
      <c r="B46" s="88" t="s">
        <v>28</v>
      </c>
      <c r="C46" s="4"/>
      <c r="D46" s="222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2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2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2"/>
      <c r="E49" s="95"/>
    </row>
    <row r="50" spans="1:6" s="3" customFormat="1" ht="16.5" customHeight="1">
      <c r="A50" s="88" t="s">
        <v>44</v>
      </c>
      <c r="B50" s="88" t="s">
        <v>361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335</v>
      </c>
      <c r="B51" s="97" t="s">
        <v>338</v>
      </c>
      <c r="C51" s="4"/>
      <c r="D51" s="222"/>
      <c r="E51" s="95"/>
    </row>
    <row r="52" spans="1:6" s="3" customFormat="1" ht="16.5" customHeight="1">
      <c r="A52" s="97" t="s">
        <v>336</v>
      </c>
      <c r="B52" s="97" t="s">
        <v>337</v>
      </c>
      <c r="C52" s="4"/>
      <c r="D52" s="222"/>
      <c r="E52" s="95"/>
    </row>
    <row r="53" spans="1:6" s="3" customFormat="1" ht="16.5" customHeight="1">
      <c r="A53" s="97" t="s">
        <v>339</v>
      </c>
      <c r="B53" s="97" t="s">
        <v>340</v>
      </c>
      <c r="C53" s="4"/>
      <c r="D53" s="222"/>
      <c r="E53" s="95"/>
    </row>
    <row r="54" spans="1:6" s="3" customFormat="1">
      <c r="A54" s="88" t="s">
        <v>45</v>
      </c>
      <c r="B54" s="88" t="s">
        <v>29</v>
      </c>
      <c r="C54" s="4"/>
      <c r="D54" s="222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2"/>
      <c r="E55" s="223"/>
      <c r="F55" s="224"/>
    </row>
    <row r="56" spans="1:6" s="3" customFormat="1" ht="30">
      <c r="A56" s="87">
        <v>1.3</v>
      </c>
      <c r="B56" s="87" t="s">
        <v>365</v>
      </c>
      <c r="C56" s="84">
        <f>SUM(C57:C58)</f>
        <v>0</v>
      </c>
      <c r="D56" s="84">
        <f>SUM(D57:D58)</f>
        <v>0</v>
      </c>
      <c r="E56" s="223"/>
      <c r="F56" s="224"/>
    </row>
    <row r="57" spans="1:6" s="3" customFormat="1" ht="30">
      <c r="A57" s="88" t="s">
        <v>50</v>
      </c>
      <c r="B57" s="88" t="s">
        <v>48</v>
      </c>
      <c r="C57" s="4"/>
      <c r="D57" s="222"/>
      <c r="E57" s="223"/>
      <c r="F57" s="224"/>
    </row>
    <row r="58" spans="1:6" s="3" customFormat="1" ht="16.5" customHeight="1">
      <c r="A58" s="88" t="s">
        <v>51</v>
      </c>
      <c r="B58" s="88" t="s">
        <v>47</v>
      </c>
      <c r="C58" s="4"/>
      <c r="D58" s="222"/>
      <c r="E58" s="223"/>
      <c r="F58" s="224"/>
    </row>
    <row r="59" spans="1:6" s="3" customFormat="1">
      <c r="A59" s="87">
        <v>1.4</v>
      </c>
      <c r="B59" s="87" t="s">
        <v>367</v>
      </c>
      <c r="C59" s="4"/>
      <c r="D59" s="222"/>
      <c r="E59" s="223"/>
      <c r="F59" s="224"/>
    </row>
    <row r="60" spans="1:6" s="227" customFormat="1">
      <c r="A60" s="87">
        <v>1.5</v>
      </c>
      <c r="B60" s="87" t="s">
        <v>7</v>
      </c>
      <c r="C60" s="225"/>
      <c r="D60" s="41"/>
      <c r="E60" s="226"/>
    </row>
    <row r="61" spans="1:6" s="227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6"/>
    </row>
    <row r="62" spans="1:6" s="227" customFormat="1">
      <c r="A62" s="88" t="s">
        <v>279</v>
      </c>
      <c r="B62" s="47" t="s">
        <v>52</v>
      </c>
      <c r="C62" s="225"/>
      <c r="D62" s="41"/>
      <c r="E62" s="226"/>
    </row>
    <row r="63" spans="1:6" s="227" customFormat="1" ht="30">
      <c r="A63" s="88" t="s">
        <v>280</v>
      </c>
      <c r="B63" s="47" t="s">
        <v>54</v>
      </c>
      <c r="C63" s="225"/>
      <c r="D63" s="41"/>
      <c r="E63" s="226"/>
    </row>
    <row r="64" spans="1:6" s="227" customFormat="1">
      <c r="A64" s="88" t="s">
        <v>281</v>
      </c>
      <c r="B64" s="47" t="s">
        <v>53</v>
      </c>
      <c r="C64" s="41"/>
      <c r="D64" s="41"/>
      <c r="E64" s="226"/>
    </row>
    <row r="65" spans="1:5" s="227" customFormat="1">
      <c r="A65" s="88" t="s">
        <v>282</v>
      </c>
      <c r="B65" s="47" t="s">
        <v>27</v>
      </c>
      <c r="C65" s="225"/>
      <c r="D65" s="41"/>
      <c r="E65" s="226"/>
    </row>
    <row r="66" spans="1:5" s="227" customFormat="1">
      <c r="A66" s="88" t="s">
        <v>306</v>
      </c>
      <c r="B66" s="47" t="s">
        <v>307</v>
      </c>
      <c r="C66" s="225"/>
      <c r="D66" s="41"/>
      <c r="E66" s="226"/>
    </row>
    <row r="67" spans="1:5">
      <c r="A67" s="220">
        <v>2</v>
      </c>
      <c r="B67" s="220" t="s">
        <v>362</v>
      </c>
      <c r="C67" s="229"/>
      <c r="D67" s="85">
        <f>SUM(D68:D74)</f>
        <v>0</v>
      </c>
      <c r="E67" s="96"/>
    </row>
    <row r="68" spans="1:5">
      <c r="A68" s="98">
        <v>2.1</v>
      </c>
      <c r="B68" s="230" t="s">
        <v>89</v>
      </c>
      <c r="C68" s="231"/>
      <c r="D68" s="22"/>
      <c r="E68" s="96"/>
    </row>
    <row r="69" spans="1:5">
      <c r="A69" s="98">
        <v>2.2000000000000002</v>
      </c>
      <c r="B69" s="230" t="s">
        <v>363</v>
      </c>
      <c r="C69" s="231"/>
      <c r="D69" s="22"/>
      <c r="E69" s="96"/>
    </row>
    <row r="70" spans="1:5">
      <c r="A70" s="98">
        <v>2.2999999999999998</v>
      </c>
      <c r="B70" s="230" t="s">
        <v>93</v>
      </c>
      <c r="C70" s="231"/>
      <c r="D70" s="22"/>
      <c r="E70" s="96"/>
    </row>
    <row r="71" spans="1:5">
      <c r="A71" s="98">
        <v>2.4</v>
      </c>
      <c r="B71" s="230" t="s">
        <v>92</v>
      </c>
      <c r="C71" s="231"/>
      <c r="D71" s="22"/>
      <c r="E71" s="96"/>
    </row>
    <row r="72" spans="1:5">
      <c r="A72" s="98">
        <v>2.5</v>
      </c>
      <c r="B72" s="230" t="s">
        <v>364</v>
      </c>
      <c r="C72" s="231"/>
      <c r="D72" s="22"/>
      <c r="E72" s="96"/>
    </row>
    <row r="73" spans="1:5">
      <c r="A73" s="98">
        <v>2.6</v>
      </c>
      <c r="B73" s="230" t="s">
        <v>90</v>
      </c>
      <c r="C73" s="231"/>
      <c r="D73" s="22"/>
      <c r="E73" s="96"/>
    </row>
    <row r="74" spans="1:5">
      <c r="A74" s="98">
        <v>2.7</v>
      </c>
      <c r="B74" s="230" t="s">
        <v>91</v>
      </c>
      <c r="C74" s="232"/>
      <c r="D74" s="22"/>
      <c r="E74" s="96"/>
    </row>
    <row r="75" spans="1:5">
      <c r="A75" s="220">
        <v>3</v>
      </c>
      <c r="B75" s="220" t="s">
        <v>386</v>
      </c>
      <c r="C75" s="85"/>
      <c r="D75" s="22"/>
      <c r="E75" s="96"/>
    </row>
    <row r="76" spans="1:5">
      <c r="A76" s="220">
        <v>4</v>
      </c>
      <c r="B76" s="220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1"/>
      <c r="D77" s="8"/>
      <c r="E77" s="96"/>
    </row>
    <row r="78" spans="1:5">
      <c r="A78" s="98">
        <v>4.2</v>
      </c>
      <c r="B78" s="98" t="s">
        <v>237</v>
      </c>
      <c r="C78" s="232"/>
      <c r="D78" s="8"/>
      <c r="E78" s="96"/>
    </row>
    <row r="79" spans="1:5">
      <c r="A79" s="220">
        <v>5</v>
      </c>
      <c r="B79" s="220" t="s">
        <v>261</v>
      </c>
      <c r="C79" s="245"/>
      <c r="D79" s="232"/>
      <c r="E79" s="96"/>
    </row>
    <row r="80" spans="1:5">
      <c r="B80" s="45"/>
    </row>
    <row r="81" spans="1:9">
      <c r="A81" s="483" t="s">
        <v>428</v>
      </c>
      <c r="B81" s="483"/>
      <c r="C81" s="483"/>
      <c r="D81" s="483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383</v>
      </c>
      <c r="D87" s="12"/>
      <c r="E87"/>
      <c r="F87"/>
      <c r="G87"/>
      <c r="H87"/>
      <c r="I87"/>
    </row>
    <row r="88" spans="1:9">
      <c r="A88"/>
      <c r="B88" s="2" t="s">
        <v>384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showGridLines="0" view="pageBreakPreview" topLeftCell="A58" zoomScaleSheetLayoutView="100" workbookViewId="0">
      <selection activeCell="B63" sqref="B63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7.28515625" style="21" bestFit="1" customWidth="1"/>
    <col min="6" max="16384" width="9.140625" style="21"/>
  </cols>
  <sheetData>
    <row r="1" spans="1:12">
      <c r="A1" s="74" t="s">
        <v>284</v>
      </c>
      <c r="B1" s="114"/>
      <c r="C1" s="480" t="s">
        <v>97</v>
      </c>
      <c r="D1" s="480"/>
      <c r="E1" s="148"/>
    </row>
    <row r="2" spans="1:12">
      <c r="A2" s="76" t="s">
        <v>128</v>
      </c>
      <c r="B2" s="114"/>
      <c r="C2" s="478" t="str">
        <f>'ფორმა N1'!K2</f>
        <v>01/09/2020-31/10/2020</v>
      </c>
      <c r="D2" s="479"/>
      <c r="E2" s="148"/>
    </row>
    <row r="3" spans="1:12">
      <c r="A3" s="76"/>
      <c r="B3" s="114"/>
      <c r="C3" s="306"/>
      <c r="D3" s="306"/>
      <c r="E3" s="148"/>
    </row>
    <row r="4" spans="1:12" s="2" customFormat="1">
      <c r="A4" s="77" t="s">
        <v>257</v>
      </c>
      <c r="B4" s="77"/>
      <c r="C4" s="76"/>
      <c r="D4" s="76"/>
      <c r="E4" s="108"/>
      <c r="L4" s="21"/>
    </row>
    <row r="5" spans="1:12" s="2" customFormat="1">
      <c r="A5" s="119" t="str">
        <f>'ფორმა N1'!A5</f>
        <v>საარჩევნო ბლოკი "გიორგი ვაშაძე - სტრატეგია აღმაშენებელი"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05"/>
      <c r="B7" s="305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2501649.6622448987</v>
      </c>
      <c r="D9" s="82">
        <f>SUM(D10,D14,D54,D57,D58,D59,D65,D72,D73)</f>
        <v>2494695.8572448986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7378.6224489795914</v>
      </c>
      <c r="D10" s="84">
        <f>SUM(D11:D13)</f>
        <v>7145.6224489795968</v>
      </c>
      <c r="E10" s="150"/>
    </row>
    <row r="11" spans="1:12" s="9" customFormat="1" ht="16.5" customHeight="1">
      <c r="A11" s="16" t="s">
        <v>30</v>
      </c>
      <c r="B11" s="16" t="s">
        <v>59</v>
      </c>
      <c r="C11" s="34">
        <f>'[1]ფორმა N5'!$C$11+'[2]ფორმა N5'!$C$11+'[3]ფორმა N5'!$C$11</f>
        <v>7378.6224489795914</v>
      </c>
      <c r="D11" s="34">
        <f>'[1]ფორმა N5'!$D$11+'[2]ფორმა N5'!$D$11+'[3]ფორმა N5'!$D$11</f>
        <v>7145.6224489795968</v>
      </c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37" t="s">
        <v>444</v>
      </c>
      <c r="B13" s="338" t="s">
        <v>446</v>
      </c>
      <c r="C13" s="338"/>
      <c r="D13" s="338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2491801.9247959191</v>
      </c>
      <c r="D14" s="84">
        <f>SUM(D15,D18,D30:D33,D36,D37,D44,D45,D46,D47,D48,D52,D53)</f>
        <v>2485086.304795919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20" ht="17.25" customHeight="1">
      <c r="A17" s="17" t="s">
        <v>88</v>
      </c>
      <c r="B17" s="17" t="s">
        <v>62</v>
      </c>
      <c r="C17" s="36"/>
      <c r="D17" s="37"/>
      <c r="E17" s="148"/>
    </row>
    <row r="18" spans="1:20">
      <c r="A18" s="16" t="s">
        <v>33</v>
      </c>
      <c r="B18" s="16" t="s">
        <v>2</v>
      </c>
      <c r="C18" s="83">
        <f>SUM(C19:C24,C29)</f>
        <v>30352.61</v>
      </c>
      <c r="D18" s="83">
        <f>SUM(D19:D24,D29)</f>
        <v>30352.61</v>
      </c>
      <c r="E18" s="148"/>
    </row>
    <row r="19" spans="1:20" ht="30">
      <c r="A19" s="17" t="s">
        <v>12</v>
      </c>
      <c r="B19" s="17" t="s">
        <v>233</v>
      </c>
      <c r="C19" s="38"/>
      <c r="D19" s="39"/>
      <c r="E19" s="148"/>
    </row>
    <row r="20" spans="1:20">
      <c r="A20" s="17" t="s">
        <v>13</v>
      </c>
      <c r="B20" s="17" t="s">
        <v>14</v>
      </c>
      <c r="C20" s="38"/>
      <c r="D20" s="40"/>
      <c r="E20" s="148"/>
    </row>
    <row r="21" spans="1:20" ht="30">
      <c r="A21" s="17" t="s">
        <v>263</v>
      </c>
      <c r="B21" s="17" t="s">
        <v>22</v>
      </c>
      <c r="C21" s="38"/>
      <c r="D21" s="41"/>
      <c r="E21" s="148"/>
    </row>
    <row r="22" spans="1:20">
      <c r="A22" s="17" t="s">
        <v>264</v>
      </c>
      <c r="B22" s="17" t="s">
        <v>15</v>
      </c>
      <c r="C22" s="38">
        <f>'[1]ფორმა N5'!$C$22+'[2]ფორმა N5'!$C$22+'[3]ფორმა N5'!$C$22</f>
        <v>27367.33</v>
      </c>
      <c r="D22" s="41">
        <f>'[1]ფორმა N5'!$D$22+'[2]ფორმა N5'!$D$22+'[3]ფორმა N5'!$D$22</f>
        <v>27367.33</v>
      </c>
      <c r="E22" s="148"/>
    </row>
    <row r="23" spans="1:20">
      <c r="A23" s="17" t="s">
        <v>265</v>
      </c>
      <c r="B23" s="17" t="s">
        <v>16</v>
      </c>
      <c r="C23" s="38"/>
      <c r="D23" s="41"/>
      <c r="E23" s="148"/>
      <c r="T23" s="21" t="s">
        <v>705</v>
      </c>
    </row>
    <row r="24" spans="1:20">
      <c r="A24" s="17" t="s">
        <v>266</v>
      </c>
      <c r="B24" s="17" t="s">
        <v>17</v>
      </c>
      <c r="C24" s="117">
        <f>SUM(C25:C28)</f>
        <v>1279.28</v>
      </c>
      <c r="D24" s="117">
        <f>SUM(D25:D28)</f>
        <v>1279.28</v>
      </c>
      <c r="E24" s="148"/>
    </row>
    <row r="25" spans="1:20" ht="16.5" customHeight="1">
      <c r="A25" s="18" t="s">
        <v>267</v>
      </c>
      <c r="B25" s="18" t="s">
        <v>18</v>
      </c>
      <c r="C25" s="38">
        <f>'[1]ფორმა N5'!$C$25+'[2]ფორმა N5'!$C$25+'[3]ფორმა N5'!$C$25</f>
        <v>1279.28</v>
      </c>
      <c r="D25" s="41">
        <f>C25</f>
        <v>1279.28</v>
      </c>
      <c r="E25" s="148"/>
    </row>
    <row r="26" spans="1:20" ht="16.5" customHeight="1">
      <c r="A26" s="18" t="s">
        <v>268</v>
      </c>
      <c r="B26" s="18" t="s">
        <v>19</v>
      </c>
      <c r="C26" s="38"/>
      <c r="D26" s="41"/>
      <c r="E26" s="148"/>
    </row>
    <row r="27" spans="1:20" ht="16.5" customHeight="1">
      <c r="A27" s="18" t="s">
        <v>269</v>
      </c>
      <c r="B27" s="18" t="s">
        <v>20</v>
      </c>
      <c r="C27" s="38"/>
      <c r="D27" s="41"/>
      <c r="E27" s="148"/>
    </row>
    <row r="28" spans="1:20" ht="16.5" customHeight="1">
      <c r="A28" s="18" t="s">
        <v>270</v>
      </c>
      <c r="B28" s="18" t="s">
        <v>23</v>
      </c>
      <c r="C28" s="38"/>
      <c r="D28" s="42"/>
      <c r="E28" s="148"/>
    </row>
    <row r="29" spans="1:20">
      <c r="A29" s="17" t="s">
        <v>271</v>
      </c>
      <c r="B29" s="17" t="s">
        <v>21</v>
      </c>
      <c r="C29" s="38">
        <f>'[1]ფორმა N5'!$C$29+'[2]ფორმა N5'!$C$29+'[3]ფორმა N5'!$C$29</f>
        <v>1706</v>
      </c>
      <c r="D29" s="38">
        <f>'[1]ფორმა N5'!$D$29+'[2]ფორმა N5'!$D$29+'[3]ფორმა N5'!$D$29</f>
        <v>1706</v>
      </c>
      <c r="E29" s="148"/>
    </row>
    <row r="30" spans="1:20">
      <c r="A30" s="16" t="s">
        <v>34</v>
      </c>
      <c r="B30" s="16" t="s">
        <v>3</v>
      </c>
      <c r="C30" s="34">
        <f>'[1]ფორმა N5'!$C$30+'[2]ფორმა N5'!$C$30+'[3]ფორმა N5'!$C$30</f>
        <v>490</v>
      </c>
      <c r="D30" s="35">
        <f>C30</f>
        <v>490</v>
      </c>
      <c r="E30" s="148"/>
    </row>
    <row r="31" spans="1:20">
      <c r="A31" s="16" t="s">
        <v>35</v>
      </c>
      <c r="B31" s="16" t="s">
        <v>4</v>
      </c>
      <c r="C31" s="34"/>
      <c r="D31" s="35"/>
      <c r="E31" s="148"/>
    </row>
    <row r="32" spans="1:20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8588</v>
      </c>
      <c r="D33" s="83">
        <f>SUM(D34:D35)</f>
        <v>8588</v>
      </c>
      <c r="E33" s="148"/>
    </row>
    <row r="34" spans="1:5">
      <c r="A34" s="17" t="s">
        <v>272</v>
      </c>
      <c r="B34" s="17" t="s">
        <v>56</v>
      </c>
      <c r="C34" s="34">
        <f>'[1]ფორმა N5'!$C$34+'[2]ფორმა N5'!$C$34+'[3]ფორმა N5'!$C$34</f>
        <v>8588</v>
      </c>
      <c r="D34" s="35">
        <f>'[1]ფორმა N5'!$D$34+'[2]ფორმა N5'!$D$34+'[3]ფორმა N5'!$D$34</f>
        <v>8588</v>
      </c>
      <c r="E34" s="148"/>
    </row>
    <row r="35" spans="1:5">
      <c r="A35" s="17" t="s">
        <v>273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>
        <f>'[1]ფორმა N5'!$C$36+'[2]ფორმა N5'!$C$36+'[3]ფორმა N5'!$C$36</f>
        <v>1048.28</v>
      </c>
      <c r="D36" s="34">
        <f>'[1]ფორმა N5'!$C$36+'[2]ფორმა N5'!$C$36+'[3]ფორმა N5'!$C$36</f>
        <v>1048.28</v>
      </c>
      <c r="E36" s="148"/>
    </row>
    <row r="37" spans="1:5">
      <c r="A37" s="16" t="s">
        <v>39</v>
      </c>
      <c r="B37" s="16" t="s">
        <v>323</v>
      </c>
      <c r="C37" s="83">
        <f>SUM(C38:C43)</f>
        <v>2340975.4000000004</v>
      </c>
      <c r="D37" s="83">
        <f>SUM(D38:D43)</f>
        <v>2334875.4000000004</v>
      </c>
      <c r="E37" s="148"/>
    </row>
    <row r="38" spans="1:5">
      <c r="A38" s="17" t="s">
        <v>320</v>
      </c>
      <c r="B38" s="17" t="s">
        <v>324</v>
      </c>
      <c r="C38" s="34">
        <f>'[1]ფორმა N5'!$C$38+'[2]ფორმა N5'!$C$38+'[3]ფორმა N5'!$C$38</f>
        <v>1122845.57</v>
      </c>
      <c r="D38" s="34">
        <f>'[1]ფორმა N5'!$D$38+'[2]ფორმა N5'!$D$38+'[3]ფორმა N5'!$D$38</f>
        <v>1122845.57</v>
      </c>
      <c r="E38" s="148"/>
    </row>
    <row r="39" spans="1:5">
      <c r="A39" s="17" t="s">
        <v>321</v>
      </c>
      <c r="B39" s="17" t="s">
        <v>325</v>
      </c>
      <c r="C39" s="34">
        <f>'[1]ფორმა N5'!$C$39+'[2]ფორმა N5'!$C$39+'[3]ფორმა N5'!$C$39</f>
        <v>25000</v>
      </c>
      <c r="D39" s="34">
        <f>'[1]ფორმა N5'!$C$39+'[2]ფორმა N5'!$C$39+'[3]ფორმა N5'!$C$39</f>
        <v>25000</v>
      </c>
      <c r="E39" s="148"/>
    </row>
    <row r="40" spans="1:5">
      <c r="A40" s="17" t="s">
        <v>322</v>
      </c>
      <c r="B40" s="17" t="s">
        <v>328</v>
      </c>
      <c r="C40" s="34">
        <f>'[1]ფორმა N5'!$C$40+'[2]ფორმა N5'!$C$40+'[3]ფორმა N5'!$C$40</f>
        <v>681043.90999999992</v>
      </c>
      <c r="D40" s="35">
        <f>'[1]ფორმა N5'!$D$40+'[2]ფორმა N5'!$D$40+'[3]ფორმა N5'!$D$40</f>
        <v>681043.90999999992</v>
      </c>
      <c r="E40" s="148"/>
    </row>
    <row r="41" spans="1:5">
      <c r="A41" s="17" t="s">
        <v>327</v>
      </c>
      <c r="B41" s="17" t="s">
        <v>329</v>
      </c>
      <c r="C41" s="34">
        <f>'[1]ფორმა N5'!$C$41+'[2]ფორმა N5'!$C$41+'[3]ფორმა N5'!$C$41</f>
        <v>32518</v>
      </c>
      <c r="D41" s="34">
        <f>'[1]ფორმა N5'!$C$41+'[2]ფორმა N5'!$C$41+'[3]ფორმა N5'!$C$41</f>
        <v>32518</v>
      </c>
    </row>
    <row r="42" spans="1:5">
      <c r="A42" s="17" t="s">
        <v>330</v>
      </c>
      <c r="B42" s="17" t="s">
        <v>426</v>
      </c>
      <c r="C42" s="34">
        <f>'[1]ფორმა N5'!$C$42+'[2]ფორმა N5'!$C$42+'[3]ფორმა N5'!$C$42</f>
        <v>453882.45</v>
      </c>
      <c r="D42" s="34">
        <f>'[1]ფორმა N5'!$C$42+'[2]ფორმა N5'!$C$42+'[3]ფორმა N5'!$C$42</f>
        <v>453882.45</v>
      </c>
      <c r="E42" s="148"/>
    </row>
    <row r="43" spans="1:5">
      <c r="A43" s="17" t="s">
        <v>427</v>
      </c>
      <c r="B43" s="17" t="s">
        <v>326</v>
      </c>
      <c r="C43" s="34">
        <f>'[1]ფორმა N5'!$C$43+'[2]ფორმა N5'!$C$43+'[3]ფორმა N5'!$C$43</f>
        <v>25685.469999999998</v>
      </c>
      <c r="D43" s="35">
        <f>'[1]ფორმა N5'!$D$43+'[2]ფორმა N5'!$D$43+'[3]ფორმა N5'!$D$43</f>
        <v>19585.47</v>
      </c>
      <c r="E43" s="148"/>
    </row>
    <row r="44" spans="1:5" ht="30">
      <c r="A44" s="16" t="s">
        <v>40</v>
      </c>
      <c r="B44" s="16" t="s">
        <v>28</v>
      </c>
      <c r="C44" s="34">
        <f>'[3]ფორმა N5'!$C$44</f>
        <v>1770</v>
      </c>
      <c r="D44" s="34">
        <f>'[3]ფორმა N5'!$C$44</f>
        <v>1770</v>
      </c>
      <c r="E44" s="148"/>
    </row>
    <row r="45" spans="1:5">
      <c r="A45" s="16" t="s">
        <v>41</v>
      </c>
      <c r="B45" s="16" t="s">
        <v>24</v>
      </c>
      <c r="C45" s="34">
        <f>'[1]ფორმა N5'!$C$45+'[2]ფორმა N5'!$C$45+'[3]ფორმა N5'!$C$45</f>
        <v>16750</v>
      </c>
      <c r="D45" s="34">
        <f>'[1]ფორმა N5'!$C$45+'[2]ფორმა N5'!$C$45+'[3]ფორმა N5'!$C$45</f>
        <v>16750</v>
      </c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>
        <v>130</v>
      </c>
      <c r="D47" s="35">
        <v>130</v>
      </c>
      <c r="E47" s="148"/>
    </row>
    <row r="48" spans="1:5">
      <c r="A48" s="16" t="s">
        <v>44</v>
      </c>
      <c r="B48" s="16" t="s">
        <v>278</v>
      </c>
      <c r="C48" s="83">
        <f>SUM(C49:C51)</f>
        <v>91697.634795918377</v>
      </c>
      <c r="D48" s="83">
        <f>SUM(D49:D51)</f>
        <v>91082.014795918367</v>
      </c>
      <c r="E48" s="148"/>
    </row>
    <row r="49" spans="1:5">
      <c r="A49" s="97" t="s">
        <v>335</v>
      </c>
      <c r="B49" s="97" t="s">
        <v>338</v>
      </c>
      <c r="C49" s="34">
        <f>'[1]ფორმა N5'!$C$49+'[2]ფორმა N5'!$C$49+'[3]ფორმა N5'!$C$49</f>
        <v>79692.214795918379</v>
      </c>
      <c r="D49" s="35">
        <f>'[1]ფორმა N5'!$D$49+'[2]ფორმა N5'!$D$49+'[3]ფორმა N5'!$D$49</f>
        <v>79076.594795918369</v>
      </c>
      <c r="E49" s="148"/>
    </row>
    <row r="50" spans="1:5">
      <c r="A50" s="97" t="s">
        <v>336</v>
      </c>
      <c r="B50" s="97" t="s">
        <v>337</v>
      </c>
      <c r="C50" s="34">
        <f>'[1]ფორმა N5'!$C$50+'[2]ფორმა N5'!$C$50+'[3]ფორმა N5'!$C$50</f>
        <v>12005.42</v>
      </c>
      <c r="D50" s="35">
        <f>C50</f>
        <v>12005.42</v>
      </c>
      <c r="E50" s="148"/>
    </row>
    <row r="51" spans="1:5">
      <c r="A51" s="97" t="s">
        <v>339</v>
      </c>
      <c r="B51" s="97" t="s">
        <v>340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365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367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2469.1149999999998</v>
      </c>
      <c r="D59" s="84">
        <f>SUM(D60:D64)</f>
        <v>2463.9300000000003</v>
      </c>
      <c r="E59" s="148"/>
    </row>
    <row r="60" spans="1:5">
      <c r="A60" s="16" t="s">
        <v>279</v>
      </c>
      <c r="B60" s="47" t="s">
        <v>52</v>
      </c>
      <c r="C60" s="38"/>
      <c r="D60" s="41"/>
      <c r="E60" s="148"/>
    </row>
    <row r="61" spans="1:5" ht="30">
      <c r="A61" s="16" t="s">
        <v>280</v>
      </c>
      <c r="B61" s="47" t="s">
        <v>54</v>
      </c>
      <c r="C61" s="38"/>
      <c r="D61" s="41"/>
      <c r="E61" s="148"/>
    </row>
    <row r="62" spans="1:5">
      <c r="A62" s="16" t="s">
        <v>281</v>
      </c>
      <c r="B62" s="47" t="s">
        <v>53</v>
      </c>
      <c r="C62" s="41"/>
      <c r="D62" s="41"/>
      <c r="E62" s="148"/>
    </row>
    <row r="63" spans="1:5">
      <c r="A63" s="16" t="s">
        <v>282</v>
      </c>
      <c r="B63" s="47" t="s">
        <v>27</v>
      </c>
      <c r="C63" s="423">
        <f>'[1]ფორმა N5'!$C$63+'[2]ფორმა N5'!$C$63+'[3]ფორმა N5'!$C$63</f>
        <v>2469.1149999999998</v>
      </c>
      <c r="D63" s="41">
        <f>'[1]ფორმა N5'!$D$63+'[2]ფორმა N5'!$D$63+'[3]ფორმა N5'!$D$63</f>
        <v>2463.9300000000003</v>
      </c>
      <c r="E63" s="148"/>
    </row>
    <row r="64" spans="1:5">
      <c r="A64" s="16" t="s">
        <v>306</v>
      </c>
      <c r="B64" s="200" t="s">
        <v>307</v>
      </c>
      <c r="C64" s="38"/>
      <c r="D64" s="201"/>
      <c r="E64" s="148"/>
    </row>
    <row r="65" spans="1:5">
      <c r="A65" s="13">
        <v>2</v>
      </c>
      <c r="B65" s="48" t="s">
        <v>95</v>
      </c>
      <c r="C65" s="248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48"/>
      <c r="D66" s="43"/>
      <c r="E66" s="148"/>
    </row>
    <row r="67" spans="1:5">
      <c r="A67" s="15">
        <v>2.2000000000000002</v>
      </c>
      <c r="B67" s="49" t="s">
        <v>93</v>
      </c>
      <c r="C67" s="250"/>
      <c r="D67" s="44"/>
      <c r="E67" s="148"/>
    </row>
    <row r="68" spans="1:5">
      <c r="A68" s="15">
        <v>2.2999999999999998</v>
      </c>
      <c r="B68" s="49" t="s">
        <v>92</v>
      </c>
      <c r="C68" s="250"/>
      <c r="D68" s="44"/>
      <c r="E68" s="148"/>
    </row>
    <row r="69" spans="1:5">
      <c r="A69" s="15">
        <v>2.4</v>
      </c>
      <c r="B69" s="49" t="s">
        <v>94</v>
      </c>
      <c r="C69" s="250"/>
      <c r="D69" s="44"/>
      <c r="E69" s="148"/>
    </row>
    <row r="70" spans="1:5">
      <c r="A70" s="15">
        <v>2.5</v>
      </c>
      <c r="B70" s="49" t="s">
        <v>90</v>
      </c>
      <c r="C70" s="250"/>
      <c r="D70" s="44"/>
      <c r="E70" s="148"/>
    </row>
    <row r="71" spans="1:5">
      <c r="A71" s="15">
        <v>2.6</v>
      </c>
      <c r="B71" s="49" t="s">
        <v>91</v>
      </c>
      <c r="C71" s="250"/>
      <c r="D71" s="44"/>
      <c r="E71" s="148"/>
    </row>
    <row r="72" spans="1:5" s="2" customFormat="1">
      <c r="A72" s="13">
        <v>3</v>
      </c>
      <c r="B72" s="246" t="s">
        <v>386</v>
      </c>
      <c r="C72" s="249"/>
      <c r="D72" s="247"/>
      <c r="E72" s="105"/>
    </row>
    <row r="73" spans="1:5" s="2" customFormat="1">
      <c r="A73" s="13">
        <v>4</v>
      </c>
      <c r="B73" s="13" t="s">
        <v>235</v>
      </c>
      <c r="C73" s="249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4" t="s">
        <v>261</v>
      </c>
      <c r="C76" s="8"/>
      <c r="D76" s="85"/>
      <c r="E76" s="105"/>
    </row>
    <row r="77" spans="1:5" s="2" customFormat="1">
      <c r="A77" s="315"/>
      <c r="B77" s="315"/>
      <c r="C77" s="12"/>
      <c r="D77" s="12"/>
      <c r="E77" s="105"/>
    </row>
    <row r="78" spans="1:5" s="2" customFormat="1">
      <c r="A78" s="483" t="s">
        <v>428</v>
      </c>
      <c r="B78" s="483"/>
      <c r="C78" s="483"/>
      <c r="D78" s="483"/>
      <c r="E78" s="105"/>
    </row>
    <row r="79" spans="1:5" s="2" customFormat="1">
      <c r="A79" s="315"/>
      <c r="B79" s="315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429</v>
      </c>
      <c r="D84" s="12"/>
      <c r="E84"/>
      <c r="F84"/>
      <c r="G84"/>
      <c r="H84"/>
      <c r="I84"/>
    </row>
    <row r="85" spans="1:9" s="2" customFormat="1">
      <c r="A85"/>
      <c r="B85" s="484" t="s">
        <v>430</v>
      </c>
      <c r="C85" s="484"/>
      <c r="D85" s="484"/>
      <c r="E85"/>
      <c r="F85"/>
      <c r="G85"/>
      <c r="H85"/>
      <c r="I85"/>
    </row>
    <row r="86" spans="1:9" customFormat="1" ht="12.75">
      <c r="B86" s="66" t="s">
        <v>431</v>
      </c>
    </row>
    <row r="87" spans="1:9" s="2" customFormat="1">
      <c r="A87" s="11"/>
      <c r="B87" s="484" t="s">
        <v>432</v>
      </c>
      <c r="C87" s="484"/>
      <c r="D87" s="484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view="pageBreakPreview" zoomScale="80" zoomScaleNormal="100" zoomScaleSheetLayoutView="80" workbookViewId="0">
      <selection activeCell="C18" sqref="C18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8.85546875" style="2" customWidth="1"/>
    <col min="5" max="5" width="0.7109375" style="2" customWidth="1"/>
    <col min="6" max="16384" width="9.140625" style="2"/>
  </cols>
  <sheetData>
    <row r="1" spans="1:5" s="6" customFormat="1">
      <c r="A1" s="74" t="s">
        <v>304</v>
      </c>
      <c r="B1" s="77"/>
      <c r="C1" s="480" t="s">
        <v>97</v>
      </c>
      <c r="D1" s="480"/>
      <c r="E1" s="91"/>
    </row>
    <row r="2" spans="1:5" s="6" customFormat="1">
      <c r="A2" s="74" t="s">
        <v>300</v>
      </c>
      <c r="B2" s="77"/>
      <c r="C2" s="478" t="str">
        <f>'ფორმა N1'!K2</f>
        <v>01/09/2020-31/10/2020</v>
      </c>
      <c r="D2" s="478"/>
      <c r="E2" s="91"/>
    </row>
    <row r="3" spans="1:5" s="6" customFormat="1">
      <c r="A3" s="76" t="s">
        <v>128</v>
      </c>
      <c r="B3" s="74"/>
      <c r="C3" s="160"/>
      <c r="D3" s="160"/>
      <c r="E3" s="91"/>
    </row>
    <row r="4" spans="1:5" s="6" customFormat="1">
      <c r="A4" s="76"/>
      <c r="B4" s="76"/>
      <c r="C4" s="160"/>
      <c r="D4" s="160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382" t="str">
        <f>'ფორმა N1'!A5</f>
        <v>საარჩევნო ბლოკი "გიორგი ვაშაძე - სტრატეგია აღმაშენებელი"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9"/>
      <c r="B8" s="159"/>
      <c r="C8" s="78"/>
      <c r="D8" s="78"/>
      <c r="E8" s="91"/>
    </row>
    <row r="9" spans="1:5" s="6" customFormat="1" ht="30">
      <c r="A9" s="89" t="s">
        <v>64</v>
      </c>
      <c r="B9" s="89" t="s">
        <v>303</v>
      </c>
      <c r="C9" s="79" t="s">
        <v>10</v>
      </c>
      <c r="D9" s="79" t="s">
        <v>9</v>
      </c>
      <c r="E9" s="91"/>
    </row>
    <row r="10" spans="1:5" s="9" customFormat="1" ht="18">
      <c r="A10" s="98" t="s">
        <v>301</v>
      </c>
      <c r="B10" s="98" t="s">
        <v>706</v>
      </c>
      <c r="C10" s="425">
        <v>1339.115</v>
      </c>
      <c r="D10" s="425">
        <v>1333.95</v>
      </c>
      <c r="E10" s="93"/>
    </row>
    <row r="11" spans="1:5" s="10" customFormat="1">
      <c r="A11" s="98" t="s">
        <v>302</v>
      </c>
      <c r="B11" s="98" t="s">
        <v>707</v>
      </c>
      <c r="C11" s="4">
        <v>200</v>
      </c>
      <c r="D11" s="4">
        <v>200</v>
      </c>
      <c r="E11" s="94"/>
    </row>
    <row r="12" spans="1:5" s="10" customFormat="1">
      <c r="A12" s="87" t="s">
        <v>260</v>
      </c>
      <c r="B12" s="98" t="s">
        <v>708</v>
      </c>
      <c r="C12" s="4">
        <v>930</v>
      </c>
      <c r="D12" s="4">
        <v>930</v>
      </c>
      <c r="E12" s="94"/>
    </row>
    <row r="13" spans="1:5">
      <c r="A13" s="99"/>
      <c r="B13" s="99" t="s">
        <v>305</v>
      </c>
      <c r="C13" s="86">
        <f>SUM(C10:C12)</f>
        <v>2469.1149999999998</v>
      </c>
      <c r="D13" s="86">
        <f>SUM(D10:D12)</f>
        <v>2463.9499999999998</v>
      </c>
      <c r="E13" s="96"/>
    </row>
    <row r="14" spans="1:5">
      <c r="A14" s="45"/>
      <c r="B14" s="45"/>
    </row>
    <row r="15" spans="1:5">
      <c r="A15" s="2" t="s">
        <v>374</v>
      </c>
      <c r="E15" s="5"/>
    </row>
    <row r="16" spans="1:5">
      <c r="A16" s="2" t="s">
        <v>369</v>
      </c>
    </row>
    <row r="17" spans="1:9">
      <c r="A17" s="199" t="s">
        <v>370</v>
      </c>
    </row>
    <row r="18" spans="1:9">
      <c r="A18" s="199"/>
    </row>
    <row r="19" spans="1:9">
      <c r="A19" s="199" t="s">
        <v>318</v>
      </c>
    </row>
    <row r="20" spans="1:9" s="23" customFormat="1" ht="12.75"/>
    <row r="21" spans="1:9">
      <c r="A21" s="69" t="s">
        <v>96</v>
      </c>
      <c r="E21" s="5"/>
    </row>
    <row r="22" spans="1:9">
      <c r="E22"/>
      <c r="F22"/>
      <c r="G22"/>
      <c r="H22"/>
      <c r="I22"/>
    </row>
    <row r="23" spans="1:9">
      <c r="D23" s="12"/>
      <c r="E23"/>
      <c r="F23"/>
      <c r="G23"/>
      <c r="H23"/>
      <c r="I23"/>
    </row>
    <row r="24" spans="1:9">
      <c r="A24" s="69"/>
      <c r="B24" s="69" t="s">
        <v>254</v>
      </c>
      <c r="D24" s="12"/>
      <c r="E24"/>
      <c r="F24"/>
      <c r="G24"/>
      <c r="H24"/>
      <c r="I24"/>
    </row>
    <row r="25" spans="1:9">
      <c r="B25" s="2" t="s">
        <v>253</v>
      </c>
      <c r="D25" s="12"/>
      <c r="E25"/>
      <c r="F25"/>
      <c r="G25"/>
      <c r="H25"/>
      <c r="I25"/>
    </row>
    <row r="26" spans="1:9" customFormat="1" ht="12.75">
      <c r="A26" s="66"/>
      <c r="B26" s="66" t="s">
        <v>127</v>
      </c>
    </row>
    <row r="27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view="pageBreakPreview" zoomScale="80" zoomScaleSheetLayoutView="80" workbookViewId="0">
      <selection activeCell="C25" sqref="C25"/>
    </sheetView>
  </sheetViews>
  <sheetFormatPr defaultRowHeight="12.75"/>
  <cols>
    <col min="1" max="1" width="5.42578125" style="183" customWidth="1"/>
    <col min="2" max="2" width="20.85546875" style="183" customWidth="1"/>
    <col min="3" max="3" width="26" style="183" customWidth="1"/>
    <col min="4" max="4" width="17" style="183" customWidth="1"/>
    <col min="5" max="5" width="22.85546875" style="183" customWidth="1"/>
    <col min="6" max="6" width="14.7109375" style="183" customWidth="1"/>
    <col min="7" max="7" width="15.5703125" style="183" customWidth="1"/>
    <col min="8" max="8" width="14.7109375" style="183" customWidth="1"/>
    <col min="9" max="9" width="29.7109375" style="183" customWidth="1"/>
    <col min="10" max="10" width="0" style="183" hidden="1" customWidth="1"/>
    <col min="11" max="16384" width="9.140625" style="183"/>
  </cols>
  <sheetData>
    <row r="1" spans="1:10" ht="15">
      <c r="A1" s="74" t="s">
        <v>403</v>
      </c>
      <c r="B1" s="74"/>
      <c r="C1" s="77"/>
      <c r="D1" s="77"/>
      <c r="E1" s="77"/>
      <c r="F1" s="77"/>
      <c r="G1" s="255"/>
      <c r="H1" s="255"/>
      <c r="I1" s="480" t="s">
        <v>97</v>
      </c>
      <c r="J1" s="480"/>
    </row>
    <row r="2" spans="1:10" ht="15">
      <c r="A2" s="76" t="s">
        <v>128</v>
      </c>
      <c r="B2" s="74"/>
      <c r="C2" s="77"/>
      <c r="D2" s="77"/>
      <c r="E2" s="77"/>
      <c r="F2" s="77"/>
      <c r="G2" s="255"/>
      <c r="H2" s="255"/>
      <c r="I2" s="478" t="str">
        <f>'ფორმა N1'!K2</f>
        <v>01/09/2020-31/10/2020</v>
      </c>
      <c r="J2" s="478"/>
    </row>
    <row r="3" spans="1:10" ht="15">
      <c r="A3" s="76"/>
      <c r="B3" s="76"/>
      <c r="C3" s="74"/>
      <c r="D3" s="74"/>
      <c r="E3" s="74"/>
      <c r="F3" s="74"/>
      <c r="G3" s="255"/>
      <c r="H3" s="255"/>
      <c r="I3" s="255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382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4"/>
      <c r="B7" s="254"/>
      <c r="C7" s="254"/>
      <c r="D7" s="254"/>
      <c r="E7" s="254"/>
      <c r="F7" s="254"/>
      <c r="G7" s="78"/>
      <c r="H7" s="78"/>
      <c r="I7" s="78"/>
    </row>
    <row r="8" spans="1:10" ht="45">
      <c r="A8" s="90" t="s">
        <v>64</v>
      </c>
      <c r="B8" s="90" t="s">
        <v>309</v>
      </c>
      <c r="C8" s="90" t="s">
        <v>310</v>
      </c>
      <c r="D8" s="90" t="s">
        <v>215</v>
      </c>
      <c r="E8" s="90" t="s">
        <v>314</v>
      </c>
      <c r="F8" s="90" t="s">
        <v>317</v>
      </c>
      <c r="G8" s="79" t="s">
        <v>10</v>
      </c>
      <c r="H8" s="79" t="s">
        <v>9</v>
      </c>
      <c r="I8" s="79" t="s">
        <v>354</v>
      </c>
      <c r="J8" s="211" t="s">
        <v>316</v>
      </c>
    </row>
    <row r="9" spans="1:10" ht="15">
      <c r="A9" s="98">
        <v>1</v>
      </c>
      <c r="B9" s="98" t="s">
        <v>709</v>
      </c>
      <c r="C9" s="98" t="s">
        <v>710</v>
      </c>
      <c r="D9" s="426" t="s">
        <v>675</v>
      </c>
      <c r="E9" s="98" t="s">
        <v>722</v>
      </c>
      <c r="F9" s="98" t="s">
        <v>316</v>
      </c>
      <c r="G9" s="428">
        <v>615.30612244897964</v>
      </c>
      <c r="H9" s="428">
        <f>G9</f>
        <v>615.30612244897964</v>
      </c>
      <c r="I9" s="428">
        <f>H9*0.98*0.2</f>
        <v>120.60000000000001</v>
      </c>
      <c r="J9" s="211" t="s">
        <v>0</v>
      </c>
    </row>
    <row r="10" spans="1:10" ht="15">
      <c r="A10" s="98">
        <v>2</v>
      </c>
      <c r="B10" s="98" t="s">
        <v>711</v>
      </c>
      <c r="C10" s="98" t="s">
        <v>712</v>
      </c>
      <c r="D10" s="426" t="s">
        <v>713</v>
      </c>
      <c r="E10" s="98" t="s">
        <v>714</v>
      </c>
      <c r="F10" s="98" t="s">
        <v>316</v>
      </c>
      <c r="G10" s="428">
        <v>307.65306122448982</v>
      </c>
      <c r="H10" s="428">
        <f>G10</f>
        <v>307.65306122448982</v>
      </c>
      <c r="I10" s="428">
        <f>H10*0.98*0.2</f>
        <v>60.300000000000004</v>
      </c>
    </row>
    <row r="11" spans="1:10" ht="15">
      <c r="A11" s="98">
        <v>3</v>
      </c>
      <c r="B11" s="98" t="s">
        <v>715</v>
      </c>
      <c r="C11" s="98" t="s">
        <v>716</v>
      </c>
      <c r="D11" s="98" t="s">
        <v>717</v>
      </c>
      <c r="E11" s="98" t="s">
        <v>718</v>
      </c>
      <c r="F11" s="98" t="s">
        <v>316</v>
      </c>
      <c r="G11" s="427">
        <v>511</v>
      </c>
      <c r="H11" s="427">
        <v>511</v>
      </c>
      <c r="I11" s="427">
        <v>100.15</v>
      </c>
    </row>
    <row r="12" spans="1:10" ht="15">
      <c r="A12" s="98">
        <v>4</v>
      </c>
      <c r="B12" s="98" t="s">
        <v>719</v>
      </c>
      <c r="C12" s="98" t="s">
        <v>720</v>
      </c>
      <c r="D12" s="98" t="s">
        <v>721</v>
      </c>
      <c r="E12" s="98" t="s">
        <v>722</v>
      </c>
      <c r="F12" s="98" t="s">
        <v>316</v>
      </c>
      <c r="G12" s="427">
        <f>H12</f>
        <v>892.85714285714278</v>
      </c>
      <c r="H12" s="427">
        <v>892.85714285714278</v>
      </c>
      <c r="I12" s="427">
        <v>137.20000000000002</v>
      </c>
    </row>
    <row r="13" spans="1:10" ht="15">
      <c r="A13" s="98">
        <v>5</v>
      </c>
      <c r="B13" s="98" t="s">
        <v>723</v>
      </c>
      <c r="C13" s="98" t="s">
        <v>724</v>
      </c>
      <c r="D13" s="98" t="s">
        <v>725</v>
      </c>
      <c r="E13" s="98" t="s">
        <v>722</v>
      </c>
      <c r="F13" s="98" t="s">
        <v>316</v>
      </c>
      <c r="G13" s="427">
        <f t="shared" ref="G13:G14" si="0">H13</f>
        <v>1020.408163265306</v>
      </c>
      <c r="H13" s="427">
        <v>1020.408163265306</v>
      </c>
      <c r="I13" s="427">
        <v>156.80000000000001</v>
      </c>
    </row>
    <row r="14" spans="1:10" ht="15">
      <c r="A14" s="98">
        <v>6</v>
      </c>
      <c r="B14" s="98" t="s">
        <v>709</v>
      </c>
      <c r="C14" s="98" t="s">
        <v>726</v>
      </c>
      <c r="D14" s="98" t="s">
        <v>727</v>
      </c>
      <c r="E14" s="98" t="s">
        <v>722</v>
      </c>
      <c r="F14" s="98" t="s">
        <v>316</v>
      </c>
      <c r="G14" s="427">
        <f t="shared" si="0"/>
        <v>229.59183673469386</v>
      </c>
      <c r="H14" s="427">
        <v>229.59183673469386</v>
      </c>
      <c r="I14" s="427">
        <v>35.28</v>
      </c>
    </row>
    <row r="15" spans="1:10" ht="15">
      <c r="A15" s="98">
        <v>7</v>
      </c>
      <c r="B15" s="98" t="s">
        <v>709</v>
      </c>
      <c r="C15" s="98" t="s">
        <v>710</v>
      </c>
      <c r="D15" s="98" t="s">
        <v>675</v>
      </c>
      <c r="E15" s="98" t="s">
        <v>722</v>
      </c>
      <c r="F15" s="98" t="s">
        <v>316</v>
      </c>
      <c r="G15" s="4">
        <v>765.30612244897952</v>
      </c>
      <c r="H15" s="4">
        <f>G15-15.3</f>
        <v>750.00612244897957</v>
      </c>
      <c r="I15" s="4">
        <v>149.99999999999997</v>
      </c>
    </row>
    <row r="16" spans="1:10" ht="15">
      <c r="A16" s="98">
        <v>8</v>
      </c>
      <c r="B16" s="98" t="s">
        <v>709</v>
      </c>
      <c r="C16" s="98" t="s">
        <v>726</v>
      </c>
      <c r="D16" s="98" t="s">
        <v>727</v>
      </c>
      <c r="E16" s="98" t="s">
        <v>722</v>
      </c>
      <c r="F16" s="98" t="s">
        <v>316</v>
      </c>
      <c r="G16" s="4">
        <v>229.59183673469386</v>
      </c>
      <c r="H16" s="4">
        <f>G16</f>
        <v>229.59183673469386</v>
      </c>
      <c r="I16" s="4">
        <v>45</v>
      </c>
    </row>
    <row r="17" spans="1:9" ht="15">
      <c r="A17" s="98">
        <v>9</v>
      </c>
      <c r="B17" s="98" t="s">
        <v>723</v>
      </c>
      <c r="C17" s="98" t="s">
        <v>728</v>
      </c>
      <c r="D17" s="98" t="s">
        <v>725</v>
      </c>
      <c r="E17" s="98" t="s">
        <v>722</v>
      </c>
      <c r="F17" s="98" t="s">
        <v>316</v>
      </c>
      <c r="G17" s="4">
        <v>1020.408163265306</v>
      </c>
      <c r="H17" s="4">
        <f>G17-200</f>
        <v>820.40816326530603</v>
      </c>
      <c r="I17" s="4">
        <v>0</v>
      </c>
    </row>
    <row r="18" spans="1:9" ht="15">
      <c r="A18" s="98">
        <v>10</v>
      </c>
      <c r="B18" s="98" t="s">
        <v>719</v>
      </c>
      <c r="C18" s="98" t="s">
        <v>720</v>
      </c>
      <c r="D18" s="98" t="s">
        <v>721</v>
      </c>
      <c r="E18" s="98" t="s">
        <v>722</v>
      </c>
      <c r="F18" s="98" t="s">
        <v>316</v>
      </c>
      <c r="G18" s="4">
        <v>892.85714285714278</v>
      </c>
      <c r="H18" s="4">
        <f>G18-17.8</f>
        <v>875.05714285714282</v>
      </c>
      <c r="I18" s="4">
        <v>175</v>
      </c>
    </row>
    <row r="19" spans="1:9" ht="15">
      <c r="A19" s="98">
        <v>11</v>
      </c>
      <c r="B19" s="98" t="s">
        <v>715</v>
      </c>
      <c r="C19" s="98" t="s">
        <v>716</v>
      </c>
      <c r="D19" s="98" t="s">
        <v>717</v>
      </c>
      <c r="E19" s="98" t="s">
        <v>718</v>
      </c>
      <c r="F19" s="98" t="s">
        <v>316</v>
      </c>
      <c r="G19" s="4">
        <v>510.99489795918367</v>
      </c>
      <c r="H19" s="4">
        <f>G19</f>
        <v>510.99489795918367</v>
      </c>
      <c r="I19" s="4">
        <v>100.155</v>
      </c>
    </row>
    <row r="20" spans="1:9" ht="15">
      <c r="A20" s="98">
        <v>12</v>
      </c>
      <c r="B20" s="98" t="s">
        <v>711</v>
      </c>
      <c r="C20" s="98" t="s">
        <v>712</v>
      </c>
      <c r="D20" s="98" t="s">
        <v>713</v>
      </c>
      <c r="E20" s="98" t="s">
        <v>714</v>
      </c>
      <c r="F20" s="98" t="s">
        <v>316</v>
      </c>
      <c r="G20" s="4">
        <v>382.65306122448976</v>
      </c>
      <c r="H20" s="4">
        <f>G20</f>
        <v>382.65306122448976</v>
      </c>
      <c r="I20" s="4">
        <v>74.999999999999986</v>
      </c>
    </row>
    <row r="21" spans="1:9" ht="15">
      <c r="A21" s="87"/>
      <c r="B21" s="99"/>
      <c r="C21" s="99"/>
      <c r="D21" s="99"/>
      <c r="E21" s="99"/>
      <c r="F21" s="87" t="s">
        <v>391</v>
      </c>
      <c r="G21" s="86">
        <f>SUM(G9:G20)</f>
        <v>7378.6275510204077</v>
      </c>
      <c r="H21" s="86">
        <f>SUM(H9:H20)</f>
        <v>7145.5275510204083</v>
      </c>
      <c r="I21" s="86">
        <f>SUM(I9:I20)</f>
        <v>1155.4849999999999</v>
      </c>
    </row>
    <row r="22" spans="1:9" ht="15">
      <c r="A22" s="209"/>
      <c r="B22" s="209"/>
      <c r="C22" s="209"/>
      <c r="D22" s="209"/>
      <c r="E22" s="209"/>
      <c r="F22" s="209"/>
      <c r="G22" s="209"/>
      <c r="H22" s="182"/>
      <c r="I22" s="182"/>
    </row>
    <row r="23" spans="1:9" ht="15">
      <c r="A23" s="210" t="s">
        <v>404</v>
      </c>
      <c r="B23" s="210"/>
      <c r="C23" s="209"/>
      <c r="D23" s="209"/>
      <c r="E23" s="209"/>
      <c r="F23" s="209"/>
      <c r="G23" s="209"/>
      <c r="H23" s="182"/>
      <c r="I23" s="182"/>
    </row>
    <row r="24" spans="1:9" ht="15">
      <c r="A24" s="210"/>
      <c r="B24" s="210"/>
      <c r="C24" s="209"/>
      <c r="D24" s="209"/>
      <c r="E24" s="209"/>
      <c r="F24" s="209"/>
      <c r="G24" s="209"/>
      <c r="H24" s="182"/>
      <c r="I24" s="182"/>
    </row>
    <row r="25" spans="1:9" ht="15">
      <c r="A25" s="210"/>
      <c r="B25" s="210"/>
      <c r="C25" s="182"/>
      <c r="D25" s="182"/>
      <c r="E25" s="182"/>
      <c r="F25" s="182"/>
      <c r="G25" s="182"/>
      <c r="H25" s="182"/>
      <c r="I25" s="182"/>
    </row>
    <row r="26" spans="1:9" ht="15">
      <c r="A26" s="210"/>
      <c r="B26" s="210"/>
      <c r="C26" s="182"/>
      <c r="D26" s="182"/>
      <c r="E26" s="182"/>
      <c r="F26" s="182"/>
      <c r="G26" s="182"/>
      <c r="H26" s="182"/>
      <c r="I26" s="182"/>
    </row>
    <row r="27" spans="1:9">
      <c r="A27" s="207"/>
      <c r="B27" s="207"/>
      <c r="C27" s="207"/>
      <c r="D27" s="207"/>
      <c r="E27" s="207"/>
      <c r="F27" s="207"/>
      <c r="G27" s="207"/>
      <c r="H27" s="207"/>
      <c r="I27" s="207"/>
    </row>
    <row r="28" spans="1:9" ht="15">
      <c r="A28" s="188" t="s">
        <v>96</v>
      </c>
      <c r="B28" s="188"/>
      <c r="C28" s="182"/>
      <c r="D28" s="182"/>
      <c r="E28" s="182"/>
      <c r="F28" s="182"/>
      <c r="G28" s="182"/>
      <c r="H28" s="182"/>
      <c r="I28" s="182"/>
    </row>
    <row r="29" spans="1:9" ht="15">
      <c r="A29" s="182"/>
      <c r="B29" s="182"/>
      <c r="C29" s="182"/>
      <c r="D29" s="182"/>
      <c r="E29" s="182"/>
      <c r="F29" s="182"/>
      <c r="G29" s="182"/>
      <c r="H29" s="182"/>
      <c r="I29" s="182"/>
    </row>
    <row r="30" spans="1:9" ht="15">
      <c r="A30" s="182"/>
      <c r="B30" s="182"/>
      <c r="C30" s="182"/>
      <c r="D30" s="182"/>
      <c r="E30" s="186"/>
      <c r="F30" s="186"/>
      <c r="G30" s="186"/>
      <c r="H30" s="182"/>
      <c r="I30" s="182"/>
    </row>
    <row r="31" spans="1:9" ht="15">
      <c r="A31" s="188"/>
      <c r="B31" s="188"/>
      <c r="C31" s="188" t="s">
        <v>353</v>
      </c>
      <c r="D31" s="188"/>
      <c r="E31" s="188"/>
      <c r="F31" s="188"/>
      <c r="G31" s="188"/>
      <c r="H31" s="182"/>
      <c r="I31" s="182"/>
    </row>
    <row r="32" spans="1:9" ht="15">
      <c r="A32" s="182"/>
      <c r="B32" s="182"/>
      <c r="C32" s="182" t="s">
        <v>352</v>
      </c>
      <c r="D32" s="182"/>
      <c r="E32" s="182"/>
      <c r="F32" s="182"/>
      <c r="G32" s="182"/>
      <c r="H32" s="182"/>
      <c r="I32" s="182"/>
    </row>
    <row r="33" spans="1:7">
      <c r="A33" s="190"/>
      <c r="B33" s="190"/>
      <c r="C33" s="190" t="s">
        <v>127</v>
      </c>
      <c r="D33" s="190"/>
      <c r="E33" s="190"/>
      <c r="F33" s="190"/>
      <c r="G33" s="190"/>
    </row>
  </sheetData>
  <mergeCells count="2">
    <mergeCell ref="I1:J1"/>
    <mergeCell ref="I2:J2"/>
  </mergeCells>
  <printOptions gridLines="1"/>
  <pageMargins left="0.25" right="0.25" top="0.75" bottom="0.75" header="0.3" footer="0.3"/>
  <pageSetup paperSize="9" scale="87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80" zoomScaleSheetLayoutView="80" workbookViewId="0">
      <selection activeCell="E28" sqref="E28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405</v>
      </c>
      <c r="B1" s="77"/>
      <c r="C1" s="77"/>
      <c r="D1" s="77"/>
      <c r="E1" s="77"/>
      <c r="F1" s="77"/>
      <c r="G1" s="480" t="s">
        <v>97</v>
      </c>
      <c r="H1" s="480"/>
      <c r="I1" s="320"/>
    </row>
    <row r="2" spans="1:9" ht="15">
      <c r="A2" s="76" t="s">
        <v>128</v>
      </c>
      <c r="B2" s="77"/>
      <c r="C2" s="77"/>
      <c r="D2" s="77"/>
      <c r="E2" s="77"/>
      <c r="F2" s="77"/>
      <c r="G2" s="478" t="str">
        <f>'ფორმა N1'!K2</f>
        <v>01/09/2020-31/10/2020</v>
      </c>
      <c r="H2" s="478"/>
      <c r="I2" s="76"/>
    </row>
    <row r="3" spans="1:9" ht="15">
      <c r="A3" s="76"/>
      <c r="B3" s="76"/>
      <c r="C3" s="76"/>
      <c r="D3" s="76"/>
      <c r="E3" s="76"/>
      <c r="F3" s="76"/>
      <c r="G3" s="255"/>
      <c r="H3" s="255"/>
      <c r="I3" s="320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382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4"/>
      <c r="B7" s="254"/>
      <c r="C7" s="254"/>
      <c r="D7" s="254"/>
      <c r="E7" s="254"/>
      <c r="F7" s="254"/>
      <c r="G7" s="78"/>
      <c r="H7" s="78"/>
      <c r="I7" s="320"/>
    </row>
    <row r="8" spans="1:9" ht="45">
      <c r="A8" s="316" t="s">
        <v>64</v>
      </c>
      <c r="B8" s="79" t="s">
        <v>309</v>
      </c>
      <c r="C8" s="90" t="s">
        <v>310</v>
      </c>
      <c r="D8" s="90" t="s">
        <v>215</v>
      </c>
      <c r="E8" s="90" t="s">
        <v>313</v>
      </c>
      <c r="F8" s="90" t="s">
        <v>312</v>
      </c>
      <c r="G8" s="90" t="s">
        <v>349</v>
      </c>
      <c r="H8" s="79" t="s">
        <v>10</v>
      </c>
      <c r="I8" s="79" t="s">
        <v>9</v>
      </c>
    </row>
    <row r="9" spans="1:9" ht="15">
      <c r="A9" s="317"/>
      <c r="B9" s="318"/>
      <c r="C9" s="98"/>
      <c r="D9" s="98"/>
      <c r="E9" s="98"/>
      <c r="F9" s="98"/>
      <c r="G9" s="98"/>
      <c r="H9" s="4"/>
      <c r="I9" s="4"/>
    </row>
    <row r="10" spans="1:9" ht="15">
      <c r="A10" s="317"/>
      <c r="B10" s="318"/>
      <c r="C10" s="98"/>
      <c r="D10" s="98"/>
      <c r="E10" s="98"/>
      <c r="F10" s="98"/>
      <c r="G10" s="98"/>
      <c r="H10" s="4"/>
      <c r="I10" s="4"/>
    </row>
    <row r="11" spans="1:9" ht="15">
      <c r="A11" s="317"/>
      <c r="B11" s="318"/>
      <c r="C11" s="87"/>
      <c r="D11" s="87"/>
      <c r="E11" s="87"/>
      <c r="F11" s="87"/>
      <c r="G11" s="87"/>
      <c r="H11" s="4"/>
      <c r="I11" s="4"/>
    </row>
    <row r="12" spans="1:9" ht="15">
      <c r="A12" s="317"/>
      <c r="B12" s="319"/>
      <c r="C12" s="99"/>
      <c r="D12" s="99"/>
      <c r="E12" s="99"/>
      <c r="F12" s="99"/>
      <c r="G12" s="99" t="s">
        <v>308</v>
      </c>
      <c r="H12" s="86">
        <f>SUM(H9:H11)</f>
        <v>0</v>
      </c>
      <c r="I12" s="86">
        <f>SUM(I9:I11)</f>
        <v>0</v>
      </c>
    </row>
    <row r="13" spans="1:9" ht="15">
      <c r="A13" s="45"/>
      <c r="B13" s="45"/>
      <c r="C13" s="45"/>
      <c r="D13" s="45"/>
      <c r="E13" s="45"/>
      <c r="F13" s="45"/>
      <c r="G13" s="2"/>
      <c r="H13" s="2"/>
    </row>
    <row r="14" spans="1:9" ht="15">
      <c r="A14" s="199" t="s">
        <v>406</v>
      </c>
      <c r="B14" s="45"/>
      <c r="C14" s="45"/>
      <c r="D14" s="45"/>
      <c r="E14" s="45"/>
      <c r="F14" s="45"/>
      <c r="G14" s="2"/>
      <c r="H14" s="2"/>
    </row>
    <row r="15" spans="1:9" ht="15">
      <c r="A15" s="199"/>
      <c r="B15" s="45"/>
      <c r="C15" s="45"/>
      <c r="D15" s="45"/>
      <c r="E15" s="45"/>
      <c r="F15" s="45"/>
      <c r="G15" s="2"/>
      <c r="H15" s="2"/>
    </row>
    <row r="16" spans="1:9" ht="15">
      <c r="A16" s="199"/>
      <c r="B16" s="2"/>
      <c r="C16" s="2"/>
      <c r="D16" s="2"/>
      <c r="E16" s="2"/>
      <c r="F16" s="2"/>
      <c r="G16" s="2"/>
      <c r="H16" s="2"/>
    </row>
    <row r="17" spans="1:8" ht="15">
      <c r="A17" s="199"/>
      <c r="B17" s="2"/>
      <c r="C17" s="2"/>
      <c r="D17" s="2"/>
      <c r="E17" s="2"/>
      <c r="F17" s="2"/>
      <c r="G17" s="2"/>
      <c r="H17" s="2"/>
    </row>
    <row r="18" spans="1:8">
      <c r="A18" s="23"/>
      <c r="B18" s="23"/>
      <c r="C18" s="23"/>
      <c r="D18" s="23"/>
      <c r="E18" s="23"/>
      <c r="F18" s="23"/>
      <c r="G18" s="23"/>
      <c r="H18" s="23"/>
    </row>
    <row r="19" spans="1:8" ht="15">
      <c r="A19" s="69" t="s">
        <v>96</v>
      </c>
      <c r="B19" s="2"/>
      <c r="C19" s="2"/>
      <c r="D19" s="2"/>
      <c r="E19" s="2"/>
      <c r="F19" s="2"/>
      <c r="G19" s="2"/>
      <c r="H19" s="2"/>
    </row>
    <row r="20" spans="1:8" ht="15">
      <c r="A20" s="2"/>
      <c r="B20" s="2"/>
      <c r="C20" s="2"/>
      <c r="D20" s="2"/>
      <c r="E20" s="2"/>
      <c r="F20" s="2"/>
      <c r="G20" s="2"/>
      <c r="H20" s="2"/>
    </row>
    <row r="21" spans="1:8" ht="15">
      <c r="A21" s="2"/>
      <c r="B21" s="2"/>
      <c r="C21" s="2"/>
      <c r="D21" s="2"/>
      <c r="E21" s="2"/>
      <c r="F21" s="2"/>
      <c r="G21" s="2"/>
      <c r="H21" s="12"/>
    </row>
    <row r="22" spans="1:8" ht="15">
      <c r="A22" s="69"/>
      <c r="B22" s="69" t="s">
        <v>254</v>
      </c>
      <c r="C22" s="69"/>
      <c r="D22" s="69"/>
      <c r="E22" s="69"/>
      <c r="F22" s="69"/>
      <c r="G22" s="2"/>
      <c r="H22" s="12"/>
    </row>
    <row r="23" spans="1:8" ht="15">
      <c r="A23" s="2"/>
      <c r="B23" s="2" t="s">
        <v>253</v>
      </c>
      <c r="C23" s="2"/>
      <c r="D23" s="2"/>
      <c r="E23" s="2"/>
      <c r="F23" s="2"/>
      <c r="G23" s="2"/>
      <c r="H23" s="12"/>
    </row>
    <row r="24" spans="1:8">
      <c r="A24" s="66"/>
      <c r="B24" s="66" t="s">
        <v>127</v>
      </c>
      <c r="C24" s="66"/>
      <c r="D24" s="66"/>
      <c r="E24" s="66"/>
      <c r="F24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0" zoomScaleSheetLayoutView="80" workbookViewId="0">
      <selection activeCell="A33" sqref="A15:XFD33"/>
    </sheetView>
  </sheetViews>
  <sheetFormatPr defaultRowHeight="12.75"/>
  <cols>
    <col min="1" max="1" width="5.42578125" style="183" customWidth="1"/>
    <col min="2" max="2" width="13.140625" style="183" customWidth="1"/>
    <col min="3" max="3" width="15.140625" style="183" customWidth="1"/>
    <col min="4" max="4" width="18" style="183" customWidth="1"/>
    <col min="5" max="5" width="20.5703125" style="183" customWidth="1"/>
    <col min="6" max="6" width="21.28515625" style="183" customWidth="1"/>
    <col min="7" max="7" width="15.140625" style="183" customWidth="1"/>
    <col min="8" max="8" width="15.5703125" style="183" customWidth="1"/>
    <col min="9" max="9" width="13.42578125" style="183" customWidth="1"/>
    <col min="10" max="10" width="0" style="183" hidden="1" customWidth="1"/>
    <col min="11" max="16384" width="9.140625" style="183"/>
  </cols>
  <sheetData>
    <row r="1" spans="1:10" ht="15">
      <c r="A1" s="74" t="s">
        <v>407</v>
      </c>
      <c r="B1" s="74"/>
      <c r="C1" s="77"/>
      <c r="D1" s="77"/>
      <c r="E1" s="77"/>
      <c r="F1" s="77"/>
      <c r="G1" s="480" t="s">
        <v>97</v>
      </c>
      <c r="H1" s="480"/>
    </row>
    <row r="2" spans="1:10" ht="15">
      <c r="A2" s="76" t="s">
        <v>128</v>
      </c>
      <c r="B2" s="74"/>
      <c r="C2" s="77"/>
      <c r="D2" s="77"/>
      <c r="E2" s="77"/>
      <c r="F2" s="77"/>
      <c r="G2" s="478" t="str">
        <f>'ფორმა N1'!K2</f>
        <v>01/09/2020-31/10/2020</v>
      </c>
      <c r="H2" s="478"/>
    </row>
    <row r="3" spans="1:10" ht="15">
      <c r="A3" s="76"/>
      <c r="B3" s="76"/>
      <c r="C3" s="76"/>
      <c r="D3" s="76"/>
      <c r="E3" s="76"/>
      <c r="F3" s="76"/>
      <c r="G3" s="255"/>
      <c r="H3" s="255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382" t="str">
        <f>'ფორმა N1'!A5</f>
        <v>საარჩევნო ბლოკი "გიორგი ვაშაძე - სტრატეგია აღმაშენებელი"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4"/>
      <c r="B7" s="254"/>
      <c r="C7" s="254"/>
      <c r="D7" s="254"/>
      <c r="E7" s="254"/>
      <c r="F7" s="254"/>
      <c r="G7" s="78"/>
      <c r="H7" s="78"/>
    </row>
    <row r="8" spans="1:10" ht="30">
      <c r="A8" s="90" t="s">
        <v>64</v>
      </c>
      <c r="B8" s="90" t="s">
        <v>309</v>
      </c>
      <c r="C8" s="90" t="s">
        <v>310</v>
      </c>
      <c r="D8" s="90" t="s">
        <v>215</v>
      </c>
      <c r="E8" s="90" t="s">
        <v>317</v>
      </c>
      <c r="F8" s="90" t="s">
        <v>311</v>
      </c>
      <c r="G8" s="79" t="s">
        <v>10</v>
      </c>
      <c r="H8" s="79" t="s">
        <v>9</v>
      </c>
      <c r="J8" s="211" t="s">
        <v>316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1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99"/>
      <c r="C15" s="99"/>
      <c r="D15" s="99"/>
      <c r="E15" s="99"/>
      <c r="F15" s="99" t="s">
        <v>315</v>
      </c>
      <c r="G15" s="86">
        <f>SUM(G9:G14)</f>
        <v>0</v>
      </c>
      <c r="H15" s="86">
        <f>SUM(H9:H14)</f>
        <v>0</v>
      </c>
    </row>
    <row r="16" spans="1:10" ht="15">
      <c r="A16" s="209"/>
      <c r="B16" s="209"/>
      <c r="C16" s="209"/>
      <c r="D16" s="209"/>
      <c r="E16" s="209"/>
      <c r="F16" s="209"/>
      <c r="G16" s="209"/>
      <c r="H16" s="182"/>
      <c r="I16" s="182"/>
    </row>
    <row r="17" spans="1:9" ht="15">
      <c r="A17" s="210" t="s">
        <v>408</v>
      </c>
      <c r="B17" s="210"/>
      <c r="C17" s="209"/>
      <c r="D17" s="209"/>
      <c r="E17" s="209"/>
      <c r="F17" s="209"/>
      <c r="G17" s="209"/>
      <c r="H17" s="182"/>
      <c r="I17" s="182"/>
    </row>
    <row r="18" spans="1:9" ht="15">
      <c r="A18" s="210"/>
      <c r="B18" s="210"/>
      <c r="C18" s="209"/>
      <c r="D18" s="209"/>
      <c r="E18" s="209"/>
      <c r="F18" s="209"/>
      <c r="G18" s="209"/>
      <c r="H18" s="182"/>
      <c r="I18" s="182"/>
    </row>
    <row r="19" spans="1:9" ht="15">
      <c r="A19" s="210"/>
      <c r="B19" s="210"/>
      <c r="C19" s="182"/>
      <c r="D19" s="182"/>
      <c r="E19" s="182"/>
      <c r="F19" s="182"/>
      <c r="G19" s="182"/>
      <c r="H19" s="182"/>
      <c r="I19" s="182"/>
    </row>
    <row r="20" spans="1:9" ht="15">
      <c r="A20" s="210"/>
      <c r="B20" s="210"/>
      <c r="C20" s="182"/>
      <c r="D20" s="182"/>
      <c r="E20" s="182"/>
      <c r="F20" s="182"/>
      <c r="G20" s="182"/>
      <c r="H20" s="182"/>
      <c r="I20" s="182"/>
    </row>
    <row r="21" spans="1:9">
      <c r="A21" s="207"/>
      <c r="B21" s="207"/>
      <c r="C21" s="207"/>
      <c r="D21" s="207"/>
      <c r="E21" s="207"/>
      <c r="F21" s="207"/>
      <c r="G21" s="207"/>
      <c r="H21" s="207"/>
      <c r="I21" s="207"/>
    </row>
    <row r="22" spans="1:9" ht="15">
      <c r="A22" s="188" t="s">
        <v>96</v>
      </c>
      <c r="B22" s="188"/>
      <c r="C22" s="182"/>
      <c r="D22" s="182"/>
      <c r="E22" s="182"/>
      <c r="F22" s="182"/>
      <c r="G22" s="182"/>
      <c r="H22" s="182"/>
      <c r="I22" s="182"/>
    </row>
    <row r="23" spans="1:9" ht="15">
      <c r="A23" s="182"/>
      <c r="B23" s="182"/>
      <c r="C23" s="182"/>
      <c r="D23" s="182"/>
      <c r="E23" s="182"/>
      <c r="F23" s="182"/>
      <c r="G23" s="182"/>
      <c r="H23" s="182"/>
      <c r="I23" s="182"/>
    </row>
    <row r="24" spans="1:9" ht="15">
      <c r="A24" s="182"/>
      <c r="B24" s="182"/>
      <c r="C24" s="182"/>
      <c r="D24" s="182"/>
      <c r="E24" s="182"/>
      <c r="F24" s="182"/>
      <c r="G24" s="182"/>
      <c r="H24" s="182"/>
      <c r="I24" s="189"/>
    </row>
    <row r="25" spans="1:9" ht="15">
      <c r="A25" s="188"/>
      <c r="B25" s="188"/>
      <c r="C25" s="188" t="s">
        <v>373</v>
      </c>
      <c r="D25" s="188"/>
      <c r="E25" s="209"/>
      <c r="F25" s="188"/>
      <c r="G25" s="188"/>
      <c r="H25" s="182"/>
      <c r="I25" s="189"/>
    </row>
    <row r="26" spans="1:9" ht="15">
      <c r="A26" s="182"/>
      <c r="B26" s="182"/>
      <c r="C26" s="182" t="s">
        <v>253</v>
      </c>
      <c r="D26" s="182"/>
      <c r="E26" s="182"/>
      <c r="F26" s="182"/>
      <c r="G26" s="182"/>
      <c r="H26" s="182"/>
      <c r="I26" s="189"/>
    </row>
    <row r="27" spans="1:9">
      <c r="A27" s="190"/>
      <c r="B27" s="190"/>
      <c r="C27" s="190" t="s">
        <v>127</v>
      </c>
      <c r="D27" s="190"/>
      <c r="E27" s="190"/>
      <c r="F27" s="190"/>
      <c r="G27" s="190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Gvantsa Iordanishvili</cp:lastModifiedBy>
  <cp:lastPrinted>2020-11-16T20:15:28Z</cp:lastPrinted>
  <dcterms:created xsi:type="dcterms:W3CDTF">2011-12-27T13:20:18Z</dcterms:created>
  <dcterms:modified xsi:type="dcterms:W3CDTF">2020-11-30T10:17:29Z</dcterms:modified>
</cp:coreProperties>
</file>